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0660" yWindow="765" windowWidth="20730" windowHeight="11385"/>
  </bookViews>
  <sheets>
    <sheet name="10-6-24 - 12-19-24 (2 quarter)" sheetId="56" r:id="rId1"/>
    <sheet name="7-16-24 - 10-3-24 (1 quarter)" sheetId="55" state="hidden" r:id="rId2"/>
    <sheet name="2-18-24 - 5-12-24 (2 quarter)" sheetId="54" state="hidden" r:id="rId3"/>
    <sheet name="11-19-23 - 2-11-24 (1 quarter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0">'10-6-24 - 12-19-24 (2 quarter)'!$A$1:$O$79</definedName>
    <definedName name="_xlnm.Print_Area" localSheetId="3">'11-19-23 - 2-11-24 (1 quarter)'!$A$1:$O$48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2">'2-18-24 - 5-12-24 (2 quarter)'!$A$1:$P$55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6">'5-27-22 - 6-24-22 (3 month)'!$A$1:$H$45</definedName>
    <definedName name="_xlnm.Print_Area" localSheetId="1">'7-16-24 - 10-3-24 (1 quarter)'!$A$1:$V$96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6" l="1"/>
  <c r="J8" i="56"/>
  <c r="J32" i="56"/>
  <c r="J41" i="56"/>
  <c r="J29" i="56"/>
  <c r="G21" i="56"/>
  <c r="I38" i="56"/>
  <c r="C38" i="56" s="1"/>
  <c r="C44" i="56"/>
  <c r="I34" i="56"/>
  <c r="I25" i="56"/>
  <c r="I14" i="56"/>
  <c r="I9" i="56"/>
  <c r="I12" i="56"/>
  <c r="C52" i="56"/>
  <c r="I17" i="56"/>
  <c r="I21" i="56"/>
  <c r="I20" i="56"/>
  <c r="I24" i="56"/>
  <c r="I51" i="56"/>
  <c r="I11" i="56"/>
  <c r="I30" i="56"/>
  <c r="I15" i="56"/>
  <c r="I13" i="56"/>
  <c r="I40" i="56"/>
  <c r="C34" i="56" l="1"/>
  <c r="I29" i="56"/>
  <c r="I10" i="56"/>
  <c r="C63" i="56"/>
  <c r="I28" i="56"/>
  <c r="I19" i="56"/>
  <c r="I8" i="56"/>
  <c r="I31" i="56" l="1"/>
  <c r="I27" i="56"/>
  <c r="C66" i="56"/>
  <c r="I16" i="56"/>
  <c r="I42" i="56" l="1"/>
  <c r="C64" i="56" l="1"/>
  <c r="I23" i="56"/>
  <c r="C42" i="56" l="1"/>
  <c r="C41" i="56"/>
  <c r="C68" i="56"/>
  <c r="H8" i="56"/>
  <c r="H32" i="56"/>
  <c r="H13" i="56"/>
  <c r="H19" i="56"/>
  <c r="H10" i="56"/>
  <c r="H16" i="56"/>
  <c r="H9" i="56"/>
  <c r="H28" i="56"/>
  <c r="H18" i="56"/>
  <c r="H12" i="56"/>
  <c r="H11" i="56"/>
  <c r="H17" i="56"/>
  <c r="H22" i="56"/>
  <c r="H23" i="56"/>
  <c r="H46" i="56"/>
  <c r="H31" i="56"/>
  <c r="H47" i="56"/>
  <c r="H20" i="56"/>
  <c r="H56" i="56"/>
  <c r="C56" i="56" s="1"/>
  <c r="H15" i="56"/>
  <c r="H65" i="56" l="1"/>
  <c r="C65" i="56"/>
  <c r="H51" i="56"/>
  <c r="G30" i="56"/>
  <c r="F30" i="56"/>
  <c r="C30" i="56" s="1"/>
  <c r="C46" i="56"/>
  <c r="H37" i="56"/>
  <c r="H14" i="56"/>
  <c r="H24" i="56"/>
  <c r="H54" i="56"/>
  <c r="H21" i="56"/>
  <c r="H36" i="56"/>
  <c r="H27" i="56" l="1"/>
  <c r="G8" i="56"/>
  <c r="G16" i="56"/>
  <c r="G25" i="56"/>
  <c r="G39" i="56"/>
  <c r="G35" i="56"/>
  <c r="G22" i="56"/>
  <c r="G14" i="56"/>
  <c r="G24" i="56"/>
  <c r="G32" i="56"/>
  <c r="G10" i="56"/>
  <c r="G13" i="56"/>
  <c r="G18" i="56"/>
  <c r="G37" i="56"/>
  <c r="C37" i="56"/>
  <c r="G9" i="56"/>
  <c r="G11" i="56"/>
  <c r="G67" i="56"/>
  <c r="C67" i="56" s="1"/>
  <c r="G29" i="56"/>
  <c r="G23" i="56"/>
  <c r="G43" i="56"/>
  <c r="G26" i="56"/>
  <c r="G19" i="56"/>
  <c r="G17" i="56" l="1"/>
  <c r="C17" i="56"/>
  <c r="G45" i="56"/>
  <c r="G40" i="56"/>
  <c r="G50" i="56"/>
  <c r="C31" i="56"/>
  <c r="G27" i="56"/>
  <c r="G12" i="56"/>
  <c r="C43" i="56"/>
  <c r="G15" i="56"/>
  <c r="G55" i="56"/>
  <c r="C55" i="56" s="1"/>
  <c r="G75" i="56"/>
  <c r="C75" i="56" s="1"/>
  <c r="C50" i="56"/>
  <c r="G36" i="56"/>
  <c r="C45" i="56"/>
  <c r="G47" i="56"/>
  <c r="C47" i="56" s="1"/>
  <c r="G20" i="56"/>
  <c r="F74" i="56"/>
  <c r="C74" i="56" s="1"/>
  <c r="F40" i="56"/>
  <c r="F11" i="56"/>
  <c r="F15" i="56"/>
  <c r="F61" i="56"/>
  <c r="C61" i="56" s="1"/>
  <c r="F9" i="56"/>
  <c r="F14" i="56"/>
  <c r="F21" i="56"/>
  <c r="F24" i="56"/>
  <c r="F10" i="56"/>
  <c r="F20" i="56"/>
  <c r="F58" i="56"/>
  <c r="C58" i="56" s="1"/>
  <c r="F8" i="56"/>
  <c r="F25" i="56"/>
  <c r="C25" i="56" s="1"/>
  <c r="F35" i="56"/>
  <c r="F39" i="56"/>
  <c r="C40" i="56" l="1"/>
  <c r="F73" i="56"/>
  <c r="C73" i="56" s="1"/>
  <c r="F70" i="56"/>
  <c r="E14" i="56"/>
  <c r="C14" i="56"/>
  <c r="F69" i="56"/>
  <c r="C69" i="56" s="1"/>
  <c r="F33" i="56"/>
  <c r="F26" i="56"/>
  <c r="F72" i="56"/>
  <c r="F62" i="56"/>
  <c r="C72" i="56"/>
  <c r="C62" i="56"/>
  <c r="F12" i="56"/>
  <c r="F29" i="56"/>
  <c r="F54" i="56" l="1"/>
  <c r="C54" i="56" s="1"/>
  <c r="F23" i="56"/>
  <c r="F16" i="56"/>
  <c r="F27" i="56"/>
  <c r="C27" i="56" s="1"/>
  <c r="F71" i="56"/>
  <c r="F49" i="56"/>
  <c r="C49" i="56" s="1"/>
  <c r="C23" i="56"/>
  <c r="F22" i="56"/>
  <c r="F28" i="56"/>
  <c r="F57" i="56"/>
  <c r="C57" i="56" s="1"/>
  <c r="F18" i="56"/>
  <c r="F53" i="56"/>
  <c r="C53" i="56" s="1"/>
  <c r="F48" i="56"/>
  <c r="C48" i="56" s="1"/>
  <c r="E29" i="56"/>
  <c r="E22" i="56"/>
  <c r="C22" i="56" s="1"/>
  <c r="E16" i="56"/>
  <c r="C16" i="56" s="1"/>
  <c r="E21" i="56"/>
  <c r="C21" i="56" s="1"/>
  <c r="E15" i="56"/>
  <c r="C15" i="56" s="1"/>
  <c r="E9" i="56"/>
  <c r="C9" i="56" s="1"/>
  <c r="E18" i="56"/>
  <c r="C18" i="56" s="1"/>
  <c r="E24" i="56"/>
  <c r="E8" i="56"/>
  <c r="E20" i="56"/>
  <c r="C20" i="56" s="1"/>
  <c r="E33" i="56"/>
  <c r="C33" i="56" s="1"/>
  <c r="E10" i="56"/>
  <c r="C10" i="56" s="1"/>
  <c r="E12" i="56"/>
  <c r="E13" i="56"/>
  <c r="C13" i="56" s="1"/>
  <c r="C71" i="56"/>
  <c r="C12" i="56"/>
  <c r="C8" i="56"/>
  <c r="C51" i="56"/>
  <c r="C59" i="56"/>
  <c r="C28" i="56"/>
  <c r="C29" i="56"/>
  <c r="C39" i="56"/>
  <c r="C36" i="56"/>
  <c r="C19" i="56"/>
  <c r="C26" i="56"/>
  <c r="C24" i="56"/>
  <c r="C32" i="56"/>
  <c r="C11" i="56"/>
  <c r="C60" i="56"/>
  <c r="C70" i="56"/>
  <c r="C35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<sst xmlns="http://schemas.openxmlformats.org/spreadsheetml/2006/main" count="535" uniqueCount="329">
  <si>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</si>
  <si>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</si>
  <si>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</si>
  <si>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</si>
  <si>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</si>
  <si>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</si>
  <si>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</si>
  <si>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</si>
  <si>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</si>
  <si>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</si>
  <si>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</si>
  <si>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</si>
  <si>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</si>
  <si>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</si>
  <si>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</si>
  <si>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</si>
  <si>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</si>
  <si>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</si>
  <si>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</si>
  <si>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</si>
  <si>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</si>
  <si>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</si>
  <si>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</si>
  <si>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</si>
  <si>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</si>
  <si>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</si>
  <si>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</si>
  <si>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</si>
  <si>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</si>
  <si>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</si>
  <si>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</si>
  <si>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</si>
  <si>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</si>
  <si>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</si>
  <si>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</si>
  <si>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</si>
  <si>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</si>
  <si>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</si>
  <si>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</si>
  <si>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</si>
  <si>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</si>
  <si>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</si>
  <si>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</si>
  <si>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</si>
  <si>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</si>
  <si>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</si>
  <si>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</si>
  <si>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</si>
  <si>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</si>
  <si>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</si>
  <si>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</si>
  <si>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</si>
  <si>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</si>
  <si>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</si>
  <si>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</si>
  <si>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</si>
  <si>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</si>
  <si>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</si>
  <si>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</si>
  <si>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</si>
  <si>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</si>
  <si>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</si>
  <si>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</si>
  <si>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</si>
  <si>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</si>
  <si>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</si>
  <si>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</si>
  <si>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</si>
  <si>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</si>
  <si>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</si>
  <si>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</si>
  <si>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</si>
  <si>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</si>
  <si>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</si>
  <si>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</si>
  <si>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</si>
  <si>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</si>
  <si>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</si>
  <si>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</si>
  <si>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</si>
  <si>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</si>
  <si>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</si>
  <si>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</si>
  <si>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</si>
  <si>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</si>
  <si>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</si>
  <si>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</si>
  <si>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</si>
  <si>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</si>
  <si>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</si>
  <si>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</si>
  <si>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</si>
  <si>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</si>
  <si>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</si>
  <si>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</si>
  <si>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</si>
  <si>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</si>
  <si>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</si>
  <si>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</si>
  <si>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</si>
  <si>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</si>
  <si>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</si>
  <si>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</si>
  <si>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</si>
  <si>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</si>
  <si>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</si>
  <si>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</si>
  <si>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</si>
  <si>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</si>
  <si>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</si>
  <si>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</si>
  <si>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</si>
  <si>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</si>
  <si>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</si>
  <si>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</si>
  <si>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</si>
  <si>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</si>
  <si>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</si>
  <si>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</si>
  <si>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</si>
  <si>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</si>
  <si>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</si>
  <si>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</si>
  <si>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</si>
  <si>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</si>
  <si>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</si>
  <si>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</si>
  <si>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</si>
  <si>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</si>
  <si>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</si>
  <si>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</si>
  <si>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</si>
  <si>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</si>
  <si>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</si>
  <si>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</si>
  <si>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</si>
  <si>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</si>
  <si>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</si>
  <si>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</si>
  <si>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</si>
  <si>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</si>
  <si>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</si>
  <si>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</si>
  <si>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</si>
  <si>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</si>
  <si>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</si>
  <si>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</si>
  <si>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</si>
  <si>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</si>
  <si>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</si>
  <si>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</si>
  <si>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</si>
  <si>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</si>
  <si>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</si>
  <si>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</si>
  <si>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</si>
  <si>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</si>
  <si>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</si>
  <si>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</si>
  <si>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</si>
  <si>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</si>
  <si>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</si>
  <si>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</si>
  <si>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</si>
  <si>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</si>
  <si>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</si>
  <si>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</si>
  <si>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</si>
  <si>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</si>
  <si>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</si>
  <si>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</si>
  <si>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</si>
  <si>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</si>
  <si>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</si>
  <si>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</si>
  <si>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</si>
  <si>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</si>
  <si>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</si>
  <si>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</si>
  <si>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</si>
  <si>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</si>
  <si>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</si>
  <si>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</si>
  <si>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</si>
  <si>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</si>
  <si>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</si>
  <si>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</si>
  <si>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</si>
  <si>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</si>
  <si>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</si>
  <si>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</si>
  <si>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</si>
  <si>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</si>
  <si>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</si>
  <si>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</si>
  <si>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</si>
  <si>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</si>
  <si>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</si>
  <si>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</si>
  <si>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</si>
  <si>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</si>
  <si>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</si>
  <si>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</si>
  <si>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</si>
  <si>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</si>
  <si>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</si>
  <si>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</si>
  <si>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</si>
  <si>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</si>
  <si>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</si>
  <si>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</si>
  <si>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</si>
  <si>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</si>
  <si>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</si>
  <si>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</si>
  <si>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</si>
  <si>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</si>
  <si>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</si>
  <si>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</si>
  <si>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</si>
  <si>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</si>
  <si>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</si>
  <si>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</si>
  <si>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</si>
  <si>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</si>
  <si>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</si>
  <si>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</si>
  <si>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</si>
  <si>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</si>
  <si>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</si>
  <si>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</si>
  <si>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</si>
  <si>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</si>
  <si>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</si>
  <si>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</si>
  <si>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</si>
  <si>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</si>
  <si>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</si>
  <si>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</si>
  <si>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</si>
  <si>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</si>
  <si>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</si>
  <si>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</si>
  <si>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</si>
  <si>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</si>
  <si>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</si>
  <si>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</si>
  <si>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</si>
  <si>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</si>
  <si>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</si>
  <si>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</si>
  <si>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</si>
  <si>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</si>
  <si>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</si>
  <si>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</si>
  <si>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</si>
  <si>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</si>
  <si>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</si>
  <si>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</si>
  <si>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</si>
  <si>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</si>
  <si>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</si>
  <si>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</si>
  <si>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</si>
  <si>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</si>
  <si>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</si>
  <si>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</si>
  <si>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</si>
  <si>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</si>
  <si>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</si>
  <si>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</si>
  <si>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</si>
  <si>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</si>
  <si>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</si>
  <si>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</si>
  <si>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</si>
  <si>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</si>
  <si>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</si>
  <si>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</si>
  <si>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</si>
  <si>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</si>
  <si>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</si>
  <si>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</si>
  <si>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</si>
  <si>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</si>
  <si>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</si>
  <si>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</si>
  <si>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</si>
  <si>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</si>
  <si>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</si>
  <si>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</si>
  <si>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</si>
  <si>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</si>
  <si>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QUARTERLY EVENT: SUNDAY 12/22/24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</si>
  <si>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</si>
  <si>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</si>
  <si>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</si>
  <si>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</si>
  <si>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</si>
  <si>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</si>
  <si>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</si>
  <si>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</si>
  <si>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</si>
  <si>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</si>
  <si>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</si>
  <si>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12/17-12/19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</si>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</sst>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8" fillId="0" borderId="10" xfId="0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workbookViewId="0">
      <selection activeCell="J52" sqref="J52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5" ht="45" customHeight="1" x14ac:dyDescent="0.5">
      <c r="A2" s="42" t="s">
        <v>218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40.5" customHeight="1" x14ac:dyDescent="0.4">
      <c r="A3" s="44" t="s">
        <v>293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294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295</v>
      </c>
      <c r="F7" s="29" t="s">
        <v>296</v>
      </c>
      <c r="G7" s="29" t="s">
        <v>297</v>
      </c>
      <c r="H7" s="29" t="s">
        <v>298</v>
      </c>
      <c r="I7" s="29" t="s">
        <v>299</v>
      </c>
      <c r="J7" s="29" t="s">
        <v>300</v>
      </c>
      <c r="K7" s="29" t="s">
        <v>301</v>
      </c>
      <c r="L7" s="29" t="s">
        <v>302</v>
      </c>
      <c r="M7" s="29" t="s">
        <v>303</v>
      </c>
      <c r="N7" s="29" t="s">
        <v>304</v>
      </c>
      <c r="O7" s="29" t="s">
        <v>305</v>
      </c>
    </row>
    <row r="8" spans="1:15" ht="15" customHeight="1" x14ac:dyDescent="0.2">
      <c r="A8" s="31">
        <v>1</v>
      </c>
      <c r="B8" s="31" t="s">
        <v>279</v>
      </c>
      <c r="C8" s="33">
        <f t="shared" ref="C8:C39" si="0">SUM(D8:O8)</f>
        <v>7125</v>
      </c>
      <c r="D8" s="30">
        <v>575</v>
      </c>
      <c r="E8" s="30">
        <f>425+425</f>
        <v>850</v>
      </c>
      <c r="F8" s="30">
        <f>250+575+375</f>
        <v>1200</v>
      </c>
      <c r="G8" s="30">
        <f>145+575+425+475+115</f>
        <v>1735</v>
      </c>
      <c r="H8" s="30">
        <f>475+425+145</f>
        <v>1045</v>
      </c>
      <c r="I8" s="30">
        <f>SUM(225+575+175+145)</f>
        <v>1120</v>
      </c>
      <c r="J8" s="30">
        <f>275+325</f>
        <v>600</v>
      </c>
      <c r="K8" s="30"/>
      <c r="L8" s="30"/>
      <c r="M8" s="30"/>
      <c r="N8" s="30"/>
      <c r="O8" s="30"/>
    </row>
    <row r="9" spans="1:15" ht="15" customHeight="1" x14ac:dyDescent="0.2">
      <c r="A9" s="31">
        <v>2</v>
      </c>
      <c r="B9" s="31" t="s">
        <v>285</v>
      </c>
      <c r="C9" s="33">
        <f t="shared" si="0"/>
        <v>5375</v>
      </c>
      <c r="D9" s="30">
        <v>0</v>
      </c>
      <c r="E9" s="30">
        <f>475+325</f>
        <v>800</v>
      </c>
      <c r="F9" s="30">
        <f>175+200</f>
        <v>375</v>
      </c>
      <c r="G9" s="30">
        <f>325+575+375+475</f>
        <v>1750</v>
      </c>
      <c r="H9" s="30">
        <f>200+475+375+275</f>
        <v>1325</v>
      </c>
      <c r="I9" s="30">
        <f>SUM(275+300+300)</f>
        <v>875</v>
      </c>
      <c r="J9" s="30">
        <v>250</v>
      </c>
      <c r="K9" s="30"/>
      <c r="L9" s="30"/>
      <c r="M9" s="30"/>
      <c r="N9" s="30"/>
      <c r="O9" s="30"/>
    </row>
    <row r="10" spans="1:15" ht="15" customHeight="1" x14ac:dyDescent="0.2">
      <c r="A10" s="31">
        <v>3</v>
      </c>
      <c r="B10" s="31" t="s">
        <v>24</v>
      </c>
      <c r="C10" s="33">
        <f t="shared" si="0"/>
        <v>5150</v>
      </c>
      <c r="D10" s="30">
        <v>0</v>
      </c>
      <c r="E10" s="30">
        <f>350</f>
        <v>350</v>
      </c>
      <c r="F10" s="30">
        <f>475+325+300</f>
        <v>1100</v>
      </c>
      <c r="G10" s="30">
        <f>325+300+250+325</f>
        <v>1200</v>
      </c>
      <c r="H10" s="30">
        <f>275+225</f>
        <v>500</v>
      </c>
      <c r="I10" s="30">
        <f>SUM(575+275+475+325)</f>
        <v>1650</v>
      </c>
      <c r="J10" s="30">
        <v>350</v>
      </c>
      <c r="K10" s="30"/>
      <c r="L10" s="30"/>
      <c r="M10" s="30"/>
      <c r="N10" s="30"/>
      <c r="O10" s="30"/>
    </row>
    <row r="11" spans="1:15" ht="15" customHeight="1" x14ac:dyDescent="0.2">
      <c r="A11" s="31">
        <v>4</v>
      </c>
      <c r="B11" s="31" t="s">
        <v>12</v>
      </c>
      <c r="C11" s="33">
        <f t="shared" si="0"/>
        <v>5095</v>
      </c>
      <c r="D11" s="30">
        <v>0</v>
      </c>
      <c r="E11" s="30">
        <v>0</v>
      </c>
      <c r="F11" s="30">
        <f>325+575+375+145</f>
        <v>1420</v>
      </c>
      <c r="G11" s="30">
        <f>475+325+575</f>
        <v>1375</v>
      </c>
      <c r="H11" s="30">
        <f>375+375</f>
        <v>750</v>
      </c>
      <c r="I11" s="30">
        <f>SUM(375+375+475)</f>
        <v>1225</v>
      </c>
      <c r="J11" s="30">
        <v>325</v>
      </c>
      <c r="K11" s="30"/>
      <c r="L11" s="30"/>
      <c r="M11" s="30"/>
      <c r="N11" s="30"/>
      <c r="O11" s="30"/>
    </row>
    <row r="12" spans="1:15" ht="15" customHeight="1" x14ac:dyDescent="0.2">
      <c r="A12" s="31">
        <v>5</v>
      </c>
      <c r="B12" s="31" t="s">
        <v>286</v>
      </c>
      <c r="C12" s="33">
        <f t="shared" si="0"/>
        <v>4275</v>
      </c>
      <c r="D12" s="30">
        <v>0</v>
      </c>
      <c r="E12" s="30">
        <f>375</f>
        <v>375</v>
      </c>
      <c r="F12" s="30">
        <f>300</f>
        <v>300</v>
      </c>
      <c r="G12" s="30">
        <f>575+425+350</f>
        <v>1350</v>
      </c>
      <c r="H12" s="30">
        <f>325+375+350</f>
        <v>1050</v>
      </c>
      <c r="I12" s="30">
        <f>SUM(425+300+200+275)</f>
        <v>1200</v>
      </c>
      <c r="J12" s="30">
        <v>0</v>
      </c>
      <c r="K12" s="30"/>
      <c r="L12" s="30"/>
      <c r="M12" s="30"/>
      <c r="N12" s="30"/>
      <c r="O12" s="30"/>
    </row>
    <row r="13" spans="1:15" ht="15" customHeight="1" x14ac:dyDescent="0.2">
      <c r="A13" s="31">
        <v>6</v>
      </c>
      <c r="B13" s="31" t="s">
        <v>232</v>
      </c>
      <c r="C13" s="33">
        <f t="shared" si="0"/>
        <v>3475</v>
      </c>
      <c r="D13" s="30">
        <v>325</v>
      </c>
      <c r="E13" s="30">
        <f>575</f>
        <v>575</v>
      </c>
      <c r="F13" s="30">
        <v>0</v>
      </c>
      <c r="G13" s="30">
        <f>375+350</f>
        <v>725</v>
      </c>
      <c r="H13" s="30">
        <f>175</f>
        <v>175</v>
      </c>
      <c r="I13" s="30">
        <f>SUM(175+250+250)</f>
        <v>675</v>
      </c>
      <c r="J13" s="30">
        <f>575+425</f>
        <v>1000</v>
      </c>
      <c r="K13" s="30"/>
      <c r="L13" s="30"/>
      <c r="M13" s="30"/>
      <c r="N13" s="30"/>
      <c r="O13" s="30"/>
    </row>
    <row r="14" spans="1:15" ht="15" customHeight="1" x14ac:dyDescent="0.2">
      <c r="A14" s="31">
        <v>7</v>
      </c>
      <c r="B14" s="31" t="s">
        <v>27</v>
      </c>
      <c r="C14" s="33">
        <f t="shared" si="0"/>
        <v>3400</v>
      </c>
      <c r="D14" s="30">
        <v>300</v>
      </c>
      <c r="E14" s="30">
        <f>275</f>
        <v>275</v>
      </c>
      <c r="F14" s="30">
        <f>425+225</f>
        <v>650</v>
      </c>
      <c r="G14" s="30">
        <f>250+250</f>
        <v>500</v>
      </c>
      <c r="H14" s="30">
        <f>575+300</f>
        <v>875</v>
      </c>
      <c r="I14" s="30">
        <f>SUM(200+275+325)</f>
        <v>800</v>
      </c>
      <c r="J14" s="30">
        <v>0</v>
      </c>
      <c r="K14" s="30"/>
      <c r="L14" s="30"/>
      <c r="M14" s="30"/>
      <c r="N14" s="30"/>
      <c r="O14" s="30"/>
    </row>
    <row r="15" spans="1:15" ht="15" customHeight="1" x14ac:dyDescent="0.2">
      <c r="A15" s="31">
        <v>8</v>
      </c>
      <c r="B15" s="31" t="s">
        <v>154</v>
      </c>
      <c r="C15" s="33">
        <f t="shared" si="0"/>
        <v>3335</v>
      </c>
      <c r="D15" s="30">
        <v>0</v>
      </c>
      <c r="E15" s="30">
        <f>300</f>
        <v>300</v>
      </c>
      <c r="F15" s="30">
        <f>350+160</f>
        <v>510</v>
      </c>
      <c r="G15" s="30">
        <f>350</f>
        <v>350</v>
      </c>
      <c r="H15" s="30">
        <f>300+575</f>
        <v>875</v>
      </c>
      <c r="I15" s="30">
        <f>SUM(350+275+300)</f>
        <v>925</v>
      </c>
      <c r="J15" s="30">
        <v>375</v>
      </c>
      <c r="K15" s="30"/>
      <c r="L15" s="30"/>
      <c r="M15" s="30"/>
      <c r="N15" s="30"/>
      <c r="O15" s="30"/>
    </row>
    <row r="16" spans="1:15" ht="15" customHeight="1" x14ac:dyDescent="0.2">
      <c r="A16" s="31">
        <v>9</v>
      </c>
      <c r="B16" s="31" t="s">
        <v>287</v>
      </c>
      <c r="C16" s="33">
        <f t="shared" si="0"/>
        <v>3305</v>
      </c>
      <c r="D16" s="30">
        <v>0</v>
      </c>
      <c r="E16" s="30">
        <f>225</f>
        <v>225</v>
      </c>
      <c r="F16" s="30">
        <f>160+375</f>
        <v>535</v>
      </c>
      <c r="G16" s="30">
        <f>200+130</f>
        <v>330</v>
      </c>
      <c r="H16" s="30">
        <f>175+350+350+475+250</f>
        <v>1600</v>
      </c>
      <c r="I16" s="30">
        <f>SUM(325+145)</f>
        <v>470</v>
      </c>
      <c r="J16" s="30">
        <v>145</v>
      </c>
      <c r="K16" s="30"/>
      <c r="L16" s="30"/>
      <c r="M16" s="30"/>
      <c r="N16" s="30"/>
      <c r="O16" s="30"/>
    </row>
    <row r="17" spans="1:15" ht="15" customHeight="1" x14ac:dyDescent="0.2">
      <c r="A17" s="31">
        <v>10</v>
      </c>
      <c r="B17" s="31" t="s">
        <v>221</v>
      </c>
      <c r="C17" s="33">
        <f t="shared" si="0"/>
        <v>3220</v>
      </c>
      <c r="D17" s="30">
        <v>0</v>
      </c>
      <c r="E17" s="30">
        <v>0</v>
      </c>
      <c r="F17" s="30">
        <v>0</v>
      </c>
      <c r="G17" s="30">
        <f>115</f>
        <v>115</v>
      </c>
      <c r="H17" s="30">
        <f>325+425+575+425</f>
        <v>1750</v>
      </c>
      <c r="I17" s="30">
        <f>SUM(325+130+350+325+225)</f>
        <v>1355</v>
      </c>
      <c r="J17" s="30">
        <v>0</v>
      </c>
      <c r="K17" s="30"/>
      <c r="L17" s="30"/>
      <c r="M17" s="30"/>
      <c r="N17" s="30"/>
      <c r="O17" s="30"/>
    </row>
    <row r="18" spans="1:15" ht="15" customHeight="1" x14ac:dyDescent="0.2">
      <c r="A18" s="31">
        <v>11</v>
      </c>
      <c r="B18" s="31" t="s">
        <v>54</v>
      </c>
      <c r="C18" s="32">
        <f t="shared" si="0"/>
        <v>3100</v>
      </c>
      <c r="D18" s="30">
        <v>175</v>
      </c>
      <c r="E18" s="30">
        <f>350</f>
        <v>350</v>
      </c>
      <c r="F18" s="30">
        <f>425</f>
        <v>425</v>
      </c>
      <c r="G18" s="30">
        <f>350+375</f>
        <v>725</v>
      </c>
      <c r="H18" s="30">
        <f>350+325</f>
        <v>675</v>
      </c>
      <c r="I18" s="30">
        <v>375</v>
      </c>
      <c r="J18" s="30">
        <v>375</v>
      </c>
      <c r="K18" s="30"/>
      <c r="L18" s="30"/>
      <c r="M18" s="30"/>
      <c r="N18" s="30"/>
      <c r="O18" s="30"/>
    </row>
    <row r="19" spans="1:15" ht="15" customHeight="1" x14ac:dyDescent="0.2">
      <c r="A19" s="31">
        <v>12</v>
      </c>
      <c r="B19" s="31" t="s">
        <v>274</v>
      </c>
      <c r="C19" s="32">
        <f t="shared" si="0"/>
        <v>2965</v>
      </c>
      <c r="D19" s="30">
        <v>145</v>
      </c>
      <c r="E19" s="30">
        <v>0</v>
      </c>
      <c r="F19" s="30">
        <v>0</v>
      </c>
      <c r="G19" s="30">
        <f>175+200+145+575</f>
        <v>1095</v>
      </c>
      <c r="H19" s="30">
        <f>575+275+200</f>
        <v>1050</v>
      </c>
      <c r="I19" s="30">
        <f>SUM(200+175)</f>
        <v>375</v>
      </c>
      <c r="J19" s="30">
        <v>300</v>
      </c>
      <c r="K19" s="30"/>
      <c r="L19" s="30"/>
      <c r="M19" s="30"/>
      <c r="N19" s="30"/>
      <c r="O19" s="30"/>
    </row>
    <row r="20" spans="1:15" ht="15" customHeight="1" x14ac:dyDescent="0.2">
      <c r="A20" s="31">
        <v>13</v>
      </c>
      <c r="B20" s="31" t="s">
        <v>23</v>
      </c>
      <c r="C20" s="32">
        <f t="shared" si="0"/>
        <v>2960</v>
      </c>
      <c r="D20" s="30">
        <v>160</v>
      </c>
      <c r="E20" s="30">
        <f>475</f>
        <v>475</v>
      </c>
      <c r="F20" s="30">
        <f>275+325</f>
        <v>600</v>
      </c>
      <c r="G20" s="30">
        <f>375</f>
        <v>375</v>
      </c>
      <c r="H20" s="30">
        <f>325</f>
        <v>325</v>
      </c>
      <c r="I20" s="30">
        <f>SUM(425+425+175)</f>
        <v>1025</v>
      </c>
      <c r="J20" s="30">
        <v>0</v>
      </c>
      <c r="K20" s="30"/>
      <c r="L20" s="30"/>
      <c r="M20" s="30"/>
      <c r="N20" s="30"/>
      <c r="O20" s="30"/>
    </row>
    <row r="21" spans="1:15" ht="15" customHeight="1" x14ac:dyDescent="0.2">
      <c r="A21" s="31">
        <v>14</v>
      </c>
      <c r="B21" s="31" t="s">
        <v>276</v>
      </c>
      <c r="C21" s="32">
        <f t="shared" si="0"/>
        <v>2855</v>
      </c>
      <c r="D21" s="30">
        <v>0</v>
      </c>
      <c r="E21" s="30">
        <f>250</f>
        <v>250</v>
      </c>
      <c r="F21" s="30">
        <f>375+225+250</f>
        <v>850</v>
      </c>
      <c r="G21" s="30">
        <f>200+225+145</f>
        <v>570</v>
      </c>
      <c r="H21" s="30">
        <f>225+225</f>
        <v>450</v>
      </c>
      <c r="I21" s="30">
        <f>SUM(160+175+200)</f>
        <v>535</v>
      </c>
      <c r="J21" s="30">
        <v>200</v>
      </c>
      <c r="K21" s="30"/>
      <c r="L21" s="30"/>
      <c r="M21" s="30"/>
      <c r="N21" s="30"/>
      <c r="O21" s="30"/>
    </row>
    <row r="22" spans="1:15" ht="15" customHeight="1" x14ac:dyDescent="0.2">
      <c r="A22" s="31">
        <v>15</v>
      </c>
      <c r="B22" s="31" t="s">
        <v>60</v>
      </c>
      <c r="C22" s="32">
        <f t="shared" si="0"/>
        <v>2730</v>
      </c>
      <c r="D22" s="30">
        <v>130</v>
      </c>
      <c r="E22" s="30">
        <f>175</f>
        <v>175</v>
      </c>
      <c r="F22" s="30">
        <f>225</f>
        <v>225</v>
      </c>
      <c r="G22" s="30">
        <f>425+225</f>
        <v>650</v>
      </c>
      <c r="H22" s="30">
        <f>300+475</f>
        <v>775</v>
      </c>
      <c r="I22" s="30">
        <v>350</v>
      </c>
      <c r="J22" s="30">
        <v>425</v>
      </c>
      <c r="K22" s="30"/>
      <c r="L22" s="30"/>
      <c r="M22" s="30"/>
      <c r="N22" s="30"/>
      <c r="O22" s="30"/>
    </row>
    <row r="23" spans="1:15" ht="15" customHeight="1" x14ac:dyDescent="0.2">
      <c r="A23" s="31">
        <v>16</v>
      </c>
      <c r="B23" s="31" t="s">
        <v>290</v>
      </c>
      <c r="C23" s="32">
        <f t="shared" si="0"/>
        <v>2540</v>
      </c>
      <c r="D23" s="30">
        <v>0</v>
      </c>
      <c r="E23" s="30">
        <v>0</v>
      </c>
      <c r="F23" s="30">
        <f>200+325</f>
        <v>525</v>
      </c>
      <c r="G23" s="30">
        <f>250</f>
        <v>250</v>
      </c>
      <c r="H23" s="30">
        <f>250+175+575</f>
        <v>1000</v>
      </c>
      <c r="I23" s="30">
        <f>SUM(475+115)</f>
        <v>590</v>
      </c>
      <c r="J23" s="30">
        <v>175</v>
      </c>
      <c r="K23" s="30"/>
      <c r="L23" s="30"/>
      <c r="M23" s="30"/>
      <c r="N23" s="30"/>
      <c r="O23" s="30"/>
    </row>
    <row r="24" spans="1:15" ht="15" customHeight="1" x14ac:dyDescent="0.2">
      <c r="A24" s="31">
        <v>17</v>
      </c>
      <c r="B24" s="31" t="s">
        <v>214</v>
      </c>
      <c r="C24" s="32">
        <f t="shared" si="0"/>
        <v>2535</v>
      </c>
      <c r="D24" s="30">
        <v>375</v>
      </c>
      <c r="E24" s="30">
        <f>375</f>
        <v>375</v>
      </c>
      <c r="F24" s="30">
        <f>275</f>
        <v>275</v>
      </c>
      <c r="G24" s="30">
        <f>275</f>
        <v>275</v>
      </c>
      <c r="H24" s="30">
        <f>325+475</f>
        <v>800</v>
      </c>
      <c r="I24" s="30">
        <f>SUM(275+160)</f>
        <v>435</v>
      </c>
      <c r="J24" s="30">
        <v>0</v>
      </c>
      <c r="K24" s="30"/>
      <c r="L24" s="30"/>
      <c r="M24" s="30"/>
      <c r="N24" s="30"/>
      <c r="O24" s="30"/>
    </row>
    <row r="25" spans="1:15" ht="15" customHeight="1" x14ac:dyDescent="0.2">
      <c r="A25" s="31">
        <v>18</v>
      </c>
      <c r="B25" s="31" t="s">
        <v>255</v>
      </c>
      <c r="C25" s="32">
        <f t="shared" si="0"/>
        <v>2460</v>
      </c>
      <c r="D25" s="30">
        <v>0</v>
      </c>
      <c r="E25" s="30">
        <v>0</v>
      </c>
      <c r="F25" s="30">
        <f>425</f>
        <v>425</v>
      </c>
      <c r="G25" s="30">
        <f>350+475+160</f>
        <v>985</v>
      </c>
      <c r="H25" s="30">
        <v>0</v>
      </c>
      <c r="I25" s="30">
        <f>SUM(225+475+350)</f>
        <v>1050</v>
      </c>
      <c r="J25" s="30">
        <v>0</v>
      </c>
      <c r="K25" s="30"/>
      <c r="L25" s="30"/>
      <c r="M25" s="30"/>
      <c r="N25" s="30"/>
      <c r="O25" s="30"/>
    </row>
    <row r="26" spans="1:15" ht="15" customHeight="1" x14ac:dyDescent="0.2">
      <c r="A26" s="31">
        <v>19</v>
      </c>
      <c r="B26" s="31" t="s">
        <v>198</v>
      </c>
      <c r="C26" s="32">
        <f t="shared" si="0"/>
        <v>2450</v>
      </c>
      <c r="D26" s="30">
        <v>475</v>
      </c>
      <c r="E26" s="30">
        <v>0</v>
      </c>
      <c r="F26" s="30">
        <f>200</f>
        <v>200</v>
      </c>
      <c r="G26" s="30">
        <f>425+300</f>
        <v>725</v>
      </c>
      <c r="H26" s="30">
        <v>0</v>
      </c>
      <c r="I26" s="30">
        <v>575</v>
      </c>
      <c r="J26" s="30">
        <v>475</v>
      </c>
      <c r="K26" s="30"/>
      <c r="L26" s="30"/>
      <c r="M26" s="30"/>
      <c r="N26" s="30"/>
      <c r="O26" s="30"/>
    </row>
    <row r="27" spans="1:15" ht="15" customHeight="1" x14ac:dyDescent="0.2">
      <c r="A27" s="31">
        <v>20</v>
      </c>
      <c r="B27" s="31" t="s">
        <v>264</v>
      </c>
      <c r="C27" s="32">
        <f t="shared" si="0"/>
        <v>2225</v>
      </c>
      <c r="D27" s="30">
        <v>0</v>
      </c>
      <c r="E27" s="30">
        <v>0</v>
      </c>
      <c r="F27" s="30">
        <f>425</f>
        <v>425</v>
      </c>
      <c r="G27" s="30">
        <f>275</f>
        <v>275</v>
      </c>
      <c r="H27" s="30">
        <f>425</f>
        <v>425</v>
      </c>
      <c r="I27" s="30">
        <f>SUM(300+325)</f>
        <v>625</v>
      </c>
      <c r="J27" s="30">
        <v>475</v>
      </c>
      <c r="K27" s="30"/>
      <c r="L27" s="30"/>
      <c r="M27" s="30"/>
      <c r="N27" s="30"/>
      <c r="O27" s="30"/>
    </row>
    <row r="28" spans="1:15" ht="15" customHeight="1" x14ac:dyDescent="0.2">
      <c r="A28" s="31">
        <v>21</v>
      </c>
      <c r="B28" s="31" t="s">
        <v>165</v>
      </c>
      <c r="C28" s="32">
        <f t="shared" si="0"/>
        <v>2075</v>
      </c>
      <c r="D28" s="30">
        <v>0</v>
      </c>
      <c r="E28" s="30">
        <v>0</v>
      </c>
      <c r="F28" s="30">
        <f>300</f>
        <v>300</v>
      </c>
      <c r="G28" s="30">
        <v>0</v>
      </c>
      <c r="H28" s="30">
        <f>425+300</f>
        <v>725</v>
      </c>
      <c r="I28" s="30">
        <f>SUM(250+225)</f>
        <v>475</v>
      </c>
      <c r="J28" s="30">
        <v>575</v>
      </c>
      <c r="K28" s="30"/>
      <c r="L28" s="30"/>
      <c r="M28" s="30"/>
      <c r="N28" s="30"/>
      <c r="O28" s="30"/>
    </row>
    <row r="29" spans="1:15" ht="15" customHeight="1" x14ac:dyDescent="0.2">
      <c r="A29" s="31">
        <v>22</v>
      </c>
      <c r="B29" s="31" t="s">
        <v>271</v>
      </c>
      <c r="C29" s="32">
        <f t="shared" si="0"/>
        <v>1870</v>
      </c>
      <c r="D29" s="30">
        <v>0</v>
      </c>
      <c r="E29" s="30">
        <f>160</f>
        <v>160</v>
      </c>
      <c r="F29" s="30">
        <f>475</f>
        <v>475</v>
      </c>
      <c r="G29" s="30">
        <f>200</f>
        <v>200</v>
      </c>
      <c r="H29" s="30">
        <v>0</v>
      </c>
      <c r="I29" s="30">
        <f>SUM(145+145+375)</f>
        <v>665</v>
      </c>
      <c r="J29" s="30">
        <f>225+145</f>
        <v>370</v>
      </c>
      <c r="K29" s="30"/>
      <c r="L29" s="30"/>
      <c r="M29" s="30"/>
      <c r="N29" s="30"/>
      <c r="O29" s="30"/>
    </row>
    <row r="30" spans="1:15" ht="15" customHeight="1" x14ac:dyDescent="0.2">
      <c r="A30" s="31">
        <v>23</v>
      </c>
      <c r="B30" s="31" t="s">
        <v>309</v>
      </c>
      <c r="C30" s="32">
        <f t="shared" si="0"/>
        <v>1740</v>
      </c>
      <c r="D30" s="30">
        <v>0</v>
      </c>
      <c r="E30" s="30">
        <v>0</v>
      </c>
      <c r="F30" s="30">
        <f>175</f>
        <v>175</v>
      </c>
      <c r="G30" s="30">
        <f>325</f>
        <v>325</v>
      </c>
      <c r="H30" s="30">
        <v>0</v>
      </c>
      <c r="I30" s="30">
        <f>SUM(475+115+350)</f>
        <v>940</v>
      </c>
      <c r="J30" s="30">
        <v>300</v>
      </c>
      <c r="K30" s="30"/>
      <c r="L30" s="30"/>
      <c r="M30" s="30"/>
      <c r="N30" s="30"/>
      <c r="O30" s="30"/>
    </row>
    <row r="31" spans="1:15" ht="15" customHeight="1" x14ac:dyDescent="0.2">
      <c r="A31" s="31">
        <v>24</v>
      </c>
      <c r="B31" s="31" t="s">
        <v>315</v>
      </c>
      <c r="C31" s="32">
        <f t="shared" si="0"/>
        <v>1730</v>
      </c>
      <c r="D31" s="30">
        <v>0</v>
      </c>
      <c r="E31" s="30">
        <v>0</v>
      </c>
      <c r="F31" s="30">
        <v>0</v>
      </c>
      <c r="G31" s="30">
        <v>225</v>
      </c>
      <c r="H31" s="30">
        <f>160+200+250</f>
        <v>610</v>
      </c>
      <c r="I31" s="30">
        <f>SUM(160+575)</f>
        <v>735</v>
      </c>
      <c r="J31" s="30">
        <v>160</v>
      </c>
      <c r="K31" s="30"/>
      <c r="L31" s="30"/>
      <c r="M31" s="30"/>
      <c r="N31" s="30"/>
      <c r="O31" s="30"/>
    </row>
    <row r="32" spans="1:15" ht="15" customHeight="1" x14ac:dyDescent="0.2">
      <c r="A32" s="31">
        <v>25</v>
      </c>
      <c r="B32" s="31" t="s">
        <v>233</v>
      </c>
      <c r="C32" s="32">
        <f t="shared" si="0"/>
        <v>1610</v>
      </c>
      <c r="D32" s="30">
        <v>250</v>
      </c>
      <c r="E32" s="30">
        <v>0</v>
      </c>
      <c r="F32" s="30">
        <v>0</v>
      </c>
      <c r="G32" s="30">
        <f>300+300</f>
        <v>600</v>
      </c>
      <c r="H32" s="30">
        <f>160</f>
        <v>160</v>
      </c>
      <c r="I32" s="30">
        <v>200</v>
      </c>
      <c r="J32" s="30">
        <f>175+225</f>
        <v>400</v>
      </c>
      <c r="K32" s="30"/>
      <c r="L32" s="30"/>
      <c r="M32" s="30"/>
      <c r="N32" s="30"/>
      <c r="O32" s="30"/>
    </row>
    <row r="33" spans="1:15" ht="15" customHeight="1" x14ac:dyDescent="0.2">
      <c r="A33" s="31">
        <v>26</v>
      </c>
      <c r="B33" s="31" t="s">
        <v>257</v>
      </c>
      <c r="C33" s="32">
        <f t="shared" si="0"/>
        <v>1475</v>
      </c>
      <c r="D33" s="30">
        <v>350</v>
      </c>
      <c r="E33" s="30">
        <f>575</f>
        <v>575</v>
      </c>
      <c r="F33" s="30">
        <f>175</f>
        <v>175</v>
      </c>
      <c r="G33" s="30">
        <v>0</v>
      </c>
      <c r="H33" s="30">
        <v>0</v>
      </c>
      <c r="I33" s="30">
        <v>375</v>
      </c>
      <c r="J33" s="30">
        <v>0</v>
      </c>
      <c r="K33" s="30"/>
      <c r="L33" s="30"/>
      <c r="M33" s="30"/>
      <c r="N33" s="30"/>
      <c r="O33" s="30"/>
    </row>
    <row r="34" spans="1:15" ht="15" customHeight="1" x14ac:dyDescent="0.2">
      <c r="A34" s="31">
        <v>27</v>
      </c>
      <c r="B34" s="31" t="s">
        <v>325</v>
      </c>
      <c r="C34" s="32">
        <f t="shared" si="0"/>
        <v>1425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f>SUM(425+575+425)</f>
        <v>1425</v>
      </c>
      <c r="J34" s="30">
        <v>0</v>
      </c>
      <c r="K34" s="30"/>
      <c r="L34" s="30"/>
      <c r="M34" s="30"/>
      <c r="N34" s="30"/>
      <c r="O34" s="30"/>
    </row>
    <row r="35" spans="1:15" ht="15" customHeight="1" x14ac:dyDescent="0.2">
      <c r="A35" s="31">
        <v>28</v>
      </c>
      <c r="B35" s="31" t="s">
        <v>138</v>
      </c>
      <c r="C35" s="32">
        <f t="shared" si="0"/>
        <v>1400</v>
      </c>
      <c r="D35" s="30">
        <v>225</v>
      </c>
      <c r="E35" s="30">
        <v>0</v>
      </c>
      <c r="F35" s="30">
        <f>475</f>
        <v>475</v>
      </c>
      <c r="G35" s="30">
        <f>225+275+200</f>
        <v>700</v>
      </c>
      <c r="H35" s="30">
        <v>0</v>
      </c>
      <c r="I35" s="30">
        <v>0</v>
      </c>
      <c r="J35" s="30">
        <v>0</v>
      </c>
      <c r="K35" s="30"/>
      <c r="L35" s="30"/>
      <c r="M35" s="30"/>
      <c r="N35" s="30"/>
      <c r="O35" s="30"/>
    </row>
    <row r="36" spans="1:15" ht="15" customHeight="1" x14ac:dyDescent="0.2">
      <c r="A36" s="31">
        <v>29</v>
      </c>
      <c r="B36" s="31" t="s">
        <v>187</v>
      </c>
      <c r="C36" s="32">
        <f t="shared" si="0"/>
        <v>1145</v>
      </c>
      <c r="D36" s="30">
        <v>200</v>
      </c>
      <c r="E36" s="30">
        <v>0</v>
      </c>
      <c r="F36" s="30">
        <v>0</v>
      </c>
      <c r="G36" s="30">
        <f>160</f>
        <v>160</v>
      </c>
      <c r="H36" s="30">
        <f>375</f>
        <v>375</v>
      </c>
      <c r="I36" s="30">
        <v>160</v>
      </c>
      <c r="J36" s="30">
        <v>250</v>
      </c>
      <c r="K36" s="30"/>
      <c r="L36" s="30"/>
      <c r="M36" s="30"/>
      <c r="N36" s="30"/>
      <c r="O36" s="30"/>
    </row>
    <row r="37" spans="1:15" ht="15" customHeight="1" x14ac:dyDescent="0.2">
      <c r="A37" s="31">
        <v>30</v>
      </c>
      <c r="B37" s="31" t="s">
        <v>317</v>
      </c>
      <c r="C37" s="32">
        <f t="shared" si="0"/>
        <v>1080</v>
      </c>
      <c r="D37" s="30">
        <v>0</v>
      </c>
      <c r="E37" s="30">
        <v>0</v>
      </c>
      <c r="F37" s="30">
        <v>0</v>
      </c>
      <c r="G37" s="30">
        <f>425</f>
        <v>425</v>
      </c>
      <c r="H37" s="30">
        <f>250+275</f>
        <v>525</v>
      </c>
      <c r="I37" s="30">
        <v>130</v>
      </c>
      <c r="J37" s="30">
        <v>0</v>
      </c>
      <c r="K37" s="30"/>
      <c r="L37" s="30"/>
      <c r="M37" s="30"/>
      <c r="N37" s="30"/>
      <c r="O37" s="30"/>
    </row>
    <row r="38" spans="1:15" ht="15" customHeight="1" x14ac:dyDescent="0.2">
      <c r="A38" s="31">
        <v>31</v>
      </c>
      <c r="B38" s="31" t="s">
        <v>326</v>
      </c>
      <c r="C38" s="32">
        <f t="shared" si="0"/>
        <v>950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f>SUM(375+575)</f>
        <v>950</v>
      </c>
      <c r="J38" s="30">
        <v>0</v>
      </c>
      <c r="K38" s="30"/>
      <c r="L38" s="30"/>
      <c r="M38" s="30"/>
      <c r="N38" s="30"/>
      <c r="O38" s="30"/>
    </row>
    <row r="39" spans="1:15" ht="15" customHeight="1" x14ac:dyDescent="0.2">
      <c r="A39" s="31">
        <v>32</v>
      </c>
      <c r="B39" s="31" t="s">
        <v>254</v>
      </c>
      <c r="C39" s="32">
        <f t="shared" si="0"/>
        <v>865</v>
      </c>
      <c r="D39" s="30">
        <v>115</v>
      </c>
      <c r="E39" s="30">
        <v>0</v>
      </c>
      <c r="F39" s="30">
        <f>575</f>
        <v>575</v>
      </c>
      <c r="G39" s="30">
        <f>175</f>
        <v>175</v>
      </c>
      <c r="H39" s="30">
        <v>0</v>
      </c>
      <c r="I39" s="30">
        <v>0</v>
      </c>
      <c r="J39" s="30">
        <v>0</v>
      </c>
      <c r="K39" s="30"/>
      <c r="L39" s="30"/>
      <c r="M39" s="30"/>
      <c r="N39" s="30"/>
      <c r="O39" s="30"/>
    </row>
    <row r="40" spans="1:15" ht="15" customHeight="1" x14ac:dyDescent="0.2">
      <c r="A40" s="34">
        <v>33</v>
      </c>
      <c r="B40" s="34" t="s">
        <v>310</v>
      </c>
      <c r="C40" s="35">
        <f t="shared" ref="C40:C71" si="1">SUM(D40:O40)</f>
        <v>815</v>
      </c>
      <c r="D40" s="30">
        <v>0</v>
      </c>
      <c r="E40" s="30">
        <v>0</v>
      </c>
      <c r="F40" s="30">
        <f>130</f>
        <v>130</v>
      </c>
      <c r="G40" s="30">
        <f>160</f>
        <v>160</v>
      </c>
      <c r="H40" s="30">
        <v>0</v>
      </c>
      <c r="I40" s="30">
        <f>SUM(300+225)</f>
        <v>525</v>
      </c>
      <c r="J40" s="30">
        <v>0</v>
      </c>
      <c r="K40" s="30"/>
      <c r="L40" s="30"/>
      <c r="M40" s="30"/>
      <c r="N40" s="30"/>
      <c r="O40" s="30"/>
    </row>
    <row r="41" spans="1:15" ht="15" customHeight="1" x14ac:dyDescent="0.2">
      <c r="A41" s="34">
        <v>34</v>
      </c>
      <c r="B41" s="34" t="s">
        <v>320</v>
      </c>
      <c r="C41" s="35">
        <f t="shared" si="1"/>
        <v>800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250</v>
      </c>
      <c r="J41" s="30">
        <f>350+200</f>
        <v>550</v>
      </c>
      <c r="K41" s="30"/>
      <c r="L41" s="30"/>
      <c r="M41" s="30"/>
      <c r="N41" s="30"/>
      <c r="O41" s="30"/>
    </row>
    <row r="42" spans="1:15" ht="15" customHeight="1" x14ac:dyDescent="0.2">
      <c r="A42" s="34">
        <v>35</v>
      </c>
      <c r="B42" s="34" t="s">
        <v>321</v>
      </c>
      <c r="C42" s="35">
        <f t="shared" si="1"/>
        <v>775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f>SUM(425+350)</f>
        <v>775</v>
      </c>
      <c r="J42" s="30">
        <v>0</v>
      </c>
      <c r="K42" s="30"/>
      <c r="L42" s="30"/>
      <c r="M42" s="30"/>
      <c r="N42" s="30"/>
      <c r="O42" s="30"/>
    </row>
    <row r="43" spans="1:15" ht="15" customHeight="1" x14ac:dyDescent="0.2">
      <c r="A43" s="34">
        <v>36</v>
      </c>
      <c r="B43" s="34" t="s">
        <v>18</v>
      </c>
      <c r="C43" s="35">
        <f t="shared" si="1"/>
        <v>750</v>
      </c>
      <c r="D43" s="30">
        <v>0</v>
      </c>
      <c r="E43" s="30">
        <v>0</v>
      </c>
      <c r="F43" s="30">
        <v>0</v>
      </c>
      <c r="G43" s="30">
        <f>475+275</f>
        <v>750</v>
      </c>
      <c r="H43" s="30">
        <v>0</v>
      </c>
      <c r="I43" s="30">
        <v>0</v>
      </c>
      <c r="J43" s="30">
        <v>0</v>
      </c>
      <c r="K43" s="30"/>
      <c r="L43" s="30"/>
      <c r="M43" s="30"/>
      <c r="N43" s="30"/>
      <c r="O43" s="30"/>
    </row>
    <row r="44" spans="1:15" ht="15" customHeight="1" x14ac:dyDescent="0.2">
      <c r="A44" s="34">
        <v>37</v>
      </c>
      <c r="B44" s="34" t="s">
        <v>328</v>
      </c>
      <c r="C44" s="35">
        <f t="shared" si="1"/>
        <v>635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475</v>
      </c>
      <c r="J44" s="30">
        <v>160</v>
      </c>
      <c r="K44" s="30"/>
      <c r="L44" s="30"/>
      <c r="M44" s="30"/>
      <c r="N44" s="30"/>
      <c r="O44" s="30"/>
    </row>
    <row r="45" spans="1:15" ht="15" customHeight="1" x14ac:dyDescent="0.2">
      <c r="A45" s="34">
        <v>38</v>
      </c>
      <c r="B45" s="34" t="s">
        <v>312</v>
      </c>
      <c r="C45" s="35">
        <f t="shared" si="1"/>
        <v>630</v>
      </c>
      <c r="D45" s="30">
        <v>0</v>
      </c>
      <c r="E45" s="30">
        <v>0</v>
      </c>
      <c r="F45" s="30">
        <v>0</v>
      </c>
      <c r="G45" s="30">
        <f>275+225+130</f>
        <v>630</v>
      </c>
      <c r="H45" s="30">
        <v>0</v>
      </c>
      <c r="I45" s="30">
        <v>0</v>
      </c>
      <c r="J45" s="30">
        <v>0</v>
      </c>
      <c r="K45" s="30"/>
      <c r="L45" s="30"/>
      <c r="M45" s="30"/>
      <c r="N45" s="30"/>
      <c r="O45" s="30"/>
    </row>
    <row r="46" spans="1:15" ht="15" customHeight="1" x14ac:dyDescent="0.2">
      <c r="A46" s="34">
        <v>39</v>
      </c>
      <c r="B46" s="34" t="s">
        <v>247</v>
      </c>
      <c r="C46" s="35">
        <f t="shared" si="1"/>
        <v>605</v>
      </c>
      <c r="D46" s="30">
        <v>0</v>
      </c>
      <c r="E46" s="30">
        <v>0</v>
      </c>
      <c r="F46" s="30">
        <v>0</v>
      </c>
      <c r="G46" s="30">
        <v>0</v>
      </c>
      <c r="H46" s="30">
        <f>250+225</f>
        <v>475</v>
      </c>
      <c r="I46" s="30">
        <v>130</v>
      </c>
      <c r="J46" s="30">
        <v>0</v>
      </c>
      <c r="K46" s="30"/>
      <c r="L46" s="30"/>
      <c r="M46" s="30"/>
      <c r="N46" s="30"/>
      <c r="O46" s="30"/>
    </row>
    <row r="47" spans="1:15" ht="15" customHeight="1" x14ac:dyDescent="0.2">
      <c r="A47" s="34">
        <v>40</v>
      </c>
      <c r="B47" s="34" t="s">
        <v>59</v>
      </c>
      <c r="C47" s="35">
        <f t="shared" si="1"/>
        <v>600</v>
      </c>
      <c r="D47" s="30">
        <v>0</v>
      </c>
      <c r="E47" s="30">
        <v>0</v>
      </c>
      <c r="F47" s="30">
        <v>0</v>
      </c>
      <c r="G47" s="30">
        <f>300</f>
        <v>300</v>
      </c>
      <c r="H47" s="30">
        <f>300</f>
        <v>300</v>
      </c>
      <c r="I47" s="30">
        <v>0</v>
      </c>
      <c r="J47" s="30">
        <v>0</v>
      </c>
      <c r="K47" s="30"/>
      <c r="L47" s="30"/>
      <c r="M47" s="30"/>
      <c r="N47" s="30"/>
      <c r="O47" s="30"/>
    </row>
    <row r="48" spans="1:15" ht="15" customHeight="1" x14ac:dyDescent="0.2">
      <c r="A48" s="34">
        <v>41</v>
      </c>
      <c r="B48" s="34" t="s">
        <v>288</v>
      </c>
      <c r="C48" s="35">
        <f t="shared" si="1"/>
        <v>575</v>
      </c>
      <c r="D48" s="30">
        <v>0</v>
      </c>
      <c r="E48" s="30">
        <v>0</v>
      </c>
      <c r="F48" s="30">
        <f>575</f>
        <v>575</v>
      </c>
      <c r="G48" s="30">
        <v>0</v>
      </c>
      <c r="H48" s="30">
        <v>0</v>
      </c>
      <c r="I48" s="30">
        <v>0</v>
      </c>
      <c r="J48" s="30">
        <v>0</v>
      </c>
      <c r="K48" s="30"/>
      <c r="L48" s="30"/>
      <c r="M48" s="30"/>
      <c r="N48" s="30"/>
      <c r="O48" s="30"/>
    </row>
    <row r="49" spans="1:15" ht="15" customHeight="1" x14ac:dyDescent="0.2">
      <c r="A49" s="34">
        <v>42</v>
      </c>
      <c r="B49" s="34" t="s">
        <v>250</v>
      </c>
      <c r="C49" s="35">
        <f t="shared" si="1"/>
        <v>555</v>
      </c>
      <c r="D49" s="30">
        <v>425</v>
      </c>
      <c r="E49" s="30">
        <v>0</v>
      </c>
      <c r="F49" s="30">
        <f>130</f>
        <v>130</v>
      </c>
      <c r="G49" s="30">
        <v>0</v>
      </c>
      <c r="H49" s="30">
        <v>0</v>
      </c>
      <c r="I49" s="30">
        <v>0</v>
      </c>
      <c r="J49" s="30">
        <v>0</v>
      </c>
      <c r="K49" s="30"/>
      <c r="L49" s="30"/>
      <c r="M49" s="30"/>
      <c r="N49" s="30"/>
      <c r="O49" s="30"/>
    </row>
    <row r="50" spans="1:15" ht="15" customHeight="1" x14ac:dyDescent="0.2">
      <c r="A50" s="34">
        <v>42</v>
      </c>
      <c r="B50" s="34" t="s">
        <v>313</v>
      </c>
      <c r="C50" s="35">
        <f t="shared" si="1"/>
        <v>555</v>
      </c>
      <c r="D50" s="30">
        <v>0</v>
      </c>
      <c r="E50" s="30">
        <v>0</v>
      </c>
      <c r="F50" s="30">
        <v>0</v>
      </c>
      <c r="G50" s="30">
        <f>130+250+175</f>
        <v>555</v>
      </c>
      <c r="H50" s="30">
        <v>0</v>
      </c>
      <c r="I50" s="30">
        <v>0</v>
      </c>
      <c r="J50" s="30">
        <v>0</v>
      </c>
      <c r="K50" s="30"/>
      <c r="L50" s="30"/>
      <c r="M50" s="30"/>
      <c r="N50" s="30"/>
      <c r="O50" s="30"/>
    </row>
    <row r="51" spans="1:15" ht="15" customHeight="1" x14ac:dyDescent="0.2">
      <c r="A51" s="37">
        <v>43</v>
      </c>
      <c r="B51" s="37" t="s">
        <v>318</v>
      </c>
      <c r="C51" s="38">
        <f t="shared" si="1"/>
        <v>530</v>
      </c>
      <c r="D51" s="30">
        <v>0</v>
      </c>
      <c r="E51" s="30">
        <v>0</v>
      </c>
      <c r="F51" s="30">
        <v>0</v>
      </c>
      <c r="G51" s="30">
        <v>0</v>
      </c>
      <c r="H51" s="30">
        <f>225</f>
        <v>225</v>
      </c>
      <c r="I51" s="30">
        <f>SUM(160+145)</f>
        <v>305</v>
      </c>
      <c r="J51" s="30">
        <v>0</v>
      </c>
      <c r="K51" s="30"/>
      <c r="L51" s="30"/>
      <c r="M51" s="30"/>
      <c r="N51" s="30"/>
      <c r="O51" s="30"/>
    </row>
    <row r="52" spans="1:15" ht="15" customHeight="1" x14ac:dyDescent="0.2">
      <c r="A52" s="37">
        <v>44</v>
      </c>
      <c r="B52" s="37" t="s">
        <v>327</v>
      </c>
      <c r="C52" s="38">
        <f t="shared" si="1"/>
        <v>525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250</v>
      </c>
      <c r="J52" s="30">
        <v>275</v>
      </c>
      <c r="K52" s="30"/>
      <c r="L52" s="30"/>
      <c r="M52" s="30"/>
      <c r="N52" s="30"/>
      <c r="O52" s="30"/>
    </row>
    <row r="53" spans="1:15" ht="15" customHeight="1" x14ac:dyDescent="0.2">
      <c r="A53" s="37">
        <v>45</v>
      </c>
      <c r="B53" s="37" t="s">
        <v>248</v>
      </c>
      <c r="C53" s="38">
        <f t="shared" si="1"/>
        <v>475</v>
      </c>
      <c r="D53" s="30">
        <v>0</v>
      </c>
      <c r="E53" s="30">
        <v>0</v>
      </c>
      <c r="F53" s="30">
        <f>475</f>
        <v>475</v>
      </c>
      <c r="G53" s="30">
        <v>0</v>
      </c>
      <c r="H53" s="30">
        <v>0</v>
      </c>
      <c r="I53" s="30">
        <v>0</v>
      </c>
      <c r="J53" s="30">
        <v>0</v>
      </c>
      <c r="K53" s="30"/>
      <c r="L53" s="30"/>
      <c r="M53" s="30"/>
      <c r="N53" s="30"/>
      <c r="O53" s="30"/>
    </row>
    <row r="54" spans="1:15" ht="15" customHeight="1" x14ac:dyDescent="0.2">
      <c r="A54" s="37">
        <v>45</v>
      </c>
      <c r="B54" s="37" t="s">
        <v>292</v>
      </c>
      <c r="C54" s="38">
        <f t="shared" si="1"/>
        <v>475</v>
      </c>
      <c r="D54" s="30">
        <v>0</v>
      </c>
      <c r="E54" s="30">
        <v>0</v>
      </c>
      <c r="F54" s="30">
        <f>300</f>
        <v>300</v>
      </c>
      <c r="G54" s="30">
        <v>0</v>
      </c>
      <c r="H54" s="30">
        <f>175</f>
        <v>175</v>
      </c>
      <c r="I54" s="30">
        <v>0</v>
      </c>
      <c r="J54" s="30">
        <v>0</v>
      </c>
      <c r="K54" s="30"/>
      <c r="L54" s="30"/>
      <c r="M54" s="30"/>
      <c r="N54" s="30"/>
      <c r="O54" s="30"/>
    </row>
    <row r="55" spans="1:15" ht="15" customHeight="1" x14ac:dyDescent="0.2">
      <c r="A55" s="37">
        <v>46</v>
      </c>
      <c r="B55" s="37" t="s">
        <v>258</v>
      </c>
      <c r="C55" s="38">
        <f t="shared" si="1"/>
        <v>375</v>
      </c>
      <c r="D55" s="30">
        <v>0</v>
      </c>
      <c r="E55" s="30">
        <v>0</v>
      </c>
      <c r="F55" s="30">
        <v>0</v>
      </c>
      <c r="G55" s="30">
        <f>375</f>
        <v>375</v>
      </c>
      <c r="H55" s="30">
        <v>0</v>
      </c>
      <c r="I55" s="30">
        <v>0</v>
      </c>
      <c r="J55" s="30">
        <v>0</v>
      </c>
      <c r="K55" s="30"/>
      <c r="L55" s="30"/>
      <c r="M55" s="30"/>
      <c r="N55" s="30"/>
      <c r="O55" s="30"/>
    </row>
    <row r="56" spans="1:15" ht="15" customHeight="1" x14ac:dyDescent="0.2">
      <c r="A56" s="37">
        <v>47</v>
      </c>
      <c r="B56" s="37" t="s">
        <v>203</v>
      </c>
      <c r="C56" s="38">
        <f t="shared" si="1"/>
        <v>350</v>
      </c>
      <c r="D56" s="30">
        <v>0</v>
      </c>
      <c r="E56" s="30">
        <v>0</v>
      </c>
      <c r="F56" s="30">
        <v>0</v>
      </c>
      <c r="G56" s="30">
        <v>0</v>
      </c>
      <c r="H56" s="30">
        <f>350</f>
        <v>350</v>
      </c>
      <c r="I56" s="30">
        <v>0</v>
      </c>
      <c r="J56" s="30">
        <v>0</v>
      </c>
      <c r="K56" s="30"/>
      <c r="L56" s="30"/>
      <c r="M56" s="30"/>
      <c r="N56" s="30"/>
      <c r="O56" s="30"/>
    </row>
    <row r="57" spans="1:15" ht="15" customHeight="1" x14ac:dyDescent="0.2">
      <c r="A57" s="37">
        <v>47</v>
      </c>
      <c r="B57" s="37" t="s">
        <v>289</v>
      </c>
      <c r="C57" s="38">
        <f t="shared" si="1"/>
        <v>350</v>
      </c>
      <c r="D57" s="30">
        <v>0</v>
      </c>
      <c r="E57" s="30">
        <v>0</v>
      </c>
      <c r="F57" s="30">
        <f>350</f>
        <v>350</v>
      </c>
      <c r="G57" s="30">
        <v>0</v>
      </c>
      <c r="H57" s="30">
        <v>0</v>
      </c>
      <c r="I57" s="30">
        <v>0</v>
      </c>
      <c r="J57" s="30">
        <v>0</v>
      </c>
      <c r="K57" s="30"/>
      <c r="L57" s="30"/>
      <c r="M57" s="30"/>
      <c r="N57" s="30"/>
      <c r="O57" s="30"/>
    </row>
    <row r="58" spans="1:15" ht="15" customHeight="1" x14ac:dyDescent="0.2">
      <c r="A58" s="37">
        <v>47</v>
      </c>
      <c r="B58" s="37" t="s">
        <v>216</v>
      </c>
      <c r="C58" s="38">
        <f t="shared" si="1"/>
        <v>350</v>
      </c>
      <c r="D58" s="30">
        <v>0</v>
      </c>
      <c r="E58" s="30">
        <v>0</v>
      </c>
      <c r="F58" s="30">
        <f>350</f>
        <v>350</v>
      </c>
      <c r="G58" s="30">
        <v>0</v>
      </c>
      <c r="H58" s="30">
        <v>0</v>
      </c>
      <c r="I58" s="30">
        <v>0</v>
      </c>
      <c r="J58" s="30">
        <v>0</v>
      </c>
      <c r="K58" s="30"/>
      <c r="L58" s="30"/>
      <c r="M58" s="30"/>
      <c r="N58" s="30"/>
      <c r="O58" s="30"/>
    </row>
    <row r="59" spans="1:15" ht="15" customHeight="1" x14ac:dyDescent="0.2">
      <c r="A59" s="37">
        <v>48</v>
      </c>
      <c r="B59" s="37" t="s">
        <v>283</v>
      </c>
      <c r="C59" s="38">
        <f t="shared" si="1"/>
        <v>325</v>
      </c>
      <c r="D59" s="30">
        <v>0</v>
      </c>
      <c r="E59" s="30">
        <v>325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/>
      <c r="L59" s="30"/>
      <c r="M59" s="30"/>
      <c r="N59" s="30"/>
      <c r="O59" s="30"/>
    </row>
    <row r="60" spans="1:15" ht="15" customHeight="1" x14ac:dyDescent="0.2">
      <c r="A60" s="37">
        <v>49</v>
      </c>
      <c r="B60" s="37" t="s">
        <v>235</v>
      </c>
      <c r="C60" s="38">
        <f t="shared" si="1"/>
        <v>275</v>
      </c>
      <c r="D60" s="30">
        <v>275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/>
      <c r="O60" s="30"/>
    </row>
    <row r="61" spans="1:15" ht="15" customHeight="1" x14ac:dyDescent="0.2">
      <c r="A61" s="37">
        <v>49</v>
      </c>
      <c r="B61" s="37" t="s">
        <v>220</v>
      </c>
      <c r="C61" s="38">
        <f t="shared" si="1"/>
        <v>275</v>
      </c>
      <c r="D61" s="30">
        <v>0</v>
      </c>
      <c r="E61" s="30">
        <v>0</v>
      </c>
      <c r="F61" s="30">
        <f>275</f>
        <v>275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/>
      <c r="O61" s="30"/>
    </row>
    <row r="62" spans="1:15" ht="15" customHeight="1" x14ac:dyDescent="0.2">
      <c r="A62" s="36">
        <v>50</v>
      </c>
      <c r="B62" s="36" t="s">
        <v>306</v>
      </c>
      <c r="C62" s="30">
        <f t="shared" si="1"/>
        <v>250</v>
      </c>
      <c r="D62" s="30">
        <v>0</v>
      </c>
      <c r="E62" s="30">
        <v>0</v>
      </c>
      <c r="F62" s="30">
        <f>250</f>
        <v>250</v>
      </c>
      <c r="G62" s="30">
        <v>0</v>
      </c>
      <c r="H62" s="30">
        <v>0</v>
      </c>
      <c r="I62" s="30">
        <v>0</v>
      </c>
      <c r="J62" s="30">
        <v>0</v>
      </c>
      <c r="K62" s="30"/>
      <c r="L62" s="30"/>
      <c r="M62" s="30"/>
      <c r="N62" s="30"/>
      <c r="O62" s="30"/>
    </row>
    <row r="63" spans="1:15" ht="15" customHeight="1" x14ac:dyDescent="0.2">
      <c r="A63" s="36">
        <v>50</v>
      </c>
      <c r="B63" s="36" t="s">
        <v>324</v>
      </c>
      <c r="C63" s="30">
        <f t="shared" si="1"/>
        <v>250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250</v>
      </c>
      <c r="J63" s="30">
        <v>0</v>
      </c>
      <c r="K63" s="30"/>
      <c r="L63" s="30"/>
      <c r="M63" s="30"/>
      <c r="N63" s="30"/>
      <c r="O63" s="30"/>
    </row>
    <row r="64" spans="1:15" ht="15" customHeight="1" x14ac:dyDescent="0.2">
      <c r="A64" s="36">
        <v>51</v>
      </c>
      <c r="B64" s="36" t="s">
        <v>322</v>
      </c>
      <c r="C64" s="30">
        <f t="shared" si="1"/>
        <v>225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225</v>
      </c>
      <c r="J64" s="30">
        <v>0</v>
      </c>
      <c r="K64" s="30"/>
      <c r="L64" s="30"/>
      <c r="M64" s="30"/>
      <c r="N64" s="30"/>
      <c r="O64" s="30"/>
    </row>
    <row r="65" spans="1:15" ht="15" customHeight="1" x14ac:dyDescent="0.2">
      <c r="A65" s="36">
        <v>52</v>
      </c>
      <c r="B65" s="36" t="s">
        <v>319</v>
      </c>
      <c r="C65" s="30">
        <f t="shared" si="1"/>
        <v>200</v>
      </c>
      <c r="D65" s="30">
        <v>0</v>
      </c>
      <c r="E65" s="30">
        <v>0</v>
      </c>
      <c r="F65" s="30">
        <v>0</v>
      </c>
      <c r="G65" s="30">
        <v>0</v>
      </c>
      <c r="H65" s="30">
        <f>200</f>
        <v>200</v>
      </c>
      <c r="I65" s="30">
        <v>0</v>
      </c>
      <c r="J65" s="30">
        <v>0</v>
      </c>
      <c r="K65" s="30"/>
      <c r="L65" s="30"/>
      <c r="M65" s="30"/>
      <c r="N65" s="30"/>
      <c r="O65" s="30"/>
    </row>
    <row r="66" spans="1:15" ht="15" customHeight="1" x14ac:dyDescent="0.2">
      <c r="A66" s="36">
        <v>52</v>
      </c>
      <c r="B66" s="36" t="s">
        <v>323</v>
      </c>
      <c r="C66" s="30">
        <f t="shared" si="1"/>
        <v>200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200</v>
      </c>
      <c r="J66" s="30">
        <v>0</v>
      </c>
      <c r="K66" s="30"/>
      <c r="L66" s="30"/>
      <c r="M66" s="30"/>
      <c r="N66" s="30"/>
      <c r="O66" s="30"/>
    </row>
    <row r="67" spans="1:15" ht="15" customHeight="1" x14ac:dyDescent="0.2">
      <c r="A67" s="36">
        <v>53</v>
      </c>
      <c r="B67" s="36" t="s">
        <v>316</v>
      </c>
      <c r="C67" s="30">
        <f t="shared" si="1"/>
        <v>175</v>
      </c>
      <c r="D67" s="30">
        <v>0</v>
      </c>
      <c r="E67" s="30">
        <v>0</v>
      </c>
      <c r="F67" s="30">
        <v>0</v>
      </c>
      <c r="G67" s="30">
        <f>175</f>
        <v>175</v>
      </c>
      <c r="H67" s="30">
        <v>0</v>
      </c>
      <c r="I67" s="30">
        <v>0</v>
      </c>
      <c r="J67" s="30">
        <v>0</v>
      </c>
      <c r="K67" s="30"/>
      <c r="L67" s="30"/>
      <c r="M67" s="30"/>
      <c r="N67" s="30"/>
      <c r="O67" s="30"/>
    </row>
    <row r="68" spans="1:15" ht="15" customHeight="1" x14ac:dyDescent="0.2">
      <c r="A68" s="36">
        <v>53</v>
      </c>
      <c r="B68" s="36" t="s">
        <v>72</v>
      </c>
      <c r="C68" s="30">
        <f t="shared" si="1"/>
        <v>175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175</v>
      </c>
      <c r="J68" s="30">
        <v>0</v>
      </c>
      <c r="K68" s="30"/>
      <c r="L68" s="30"/>
      <c r="M68" s="30"/>
      <c r="N68" s="30"/>
      <c r="O68" s="30"/>
    </row>
    <row r="69" spans="1:15" ht="15" customHeight="1" x14ac:dyDescent="0.2">
      <c r="A69" s="36">
        <v>54</v>
      </c>
      <c r="B69" s="36" t="s">
        <v>270</v>
      </c>
      <c r="C69" s="30">
        <f t="shared" si="1"/>
        <v>160</v>
      </c>
      <c r="D69" s="30">
        <v>0</v>
      </c>
      <c r="E69" s="30">
        <v>0</v>
      </c>
      <c r="F69" s="30">
        <f>160</f>
        <v>160</v>
      </c>
      <c r="G69" s="30">
        <v>0</v>
      </c>
      <c r="H69" s="30">
        <v>0</v>
      </c>
      <c r="I69" s="30">
        <v>0</v>
      </c>
      <c r="J69" s="30">
        <v>0</v>
      </c>
      <c r="K69" s="30"/>
      <c r="L69" s="30"/>
      <c r="M69" s="30"/>
      <c r="N69" s="30"/>
      <c r="O69" s="30"/>
    </row>
    <row r="70" spans="1:15" ht="15" customHeight="1" x14ac:dyDescent="0.2">
      <c r="A70" s="36">
        <v>55</v>
      </c>
      <c r="B70" s="36" t="s">
        <v>307</v>
      </c>
      <c r="C70" s="30">
        <f t="shared" si="1"/>
        <v>145</v>
      </c>
      <c r="D70" s="30">
        <v>0</v>
      </c>
      <c r="E70" s="30">
        <v>0</v>
      </c>
      <c r="F70" s="30">
        <f>145</f>
        <v>145</v>
      </c>
      <c r="G70" s="30">
        <v>0</v>
      </c>
      <c r="H70" s="30">
        <v>0</v>
      </c>
      <c r="I70" s="30">
        <v>0</v>
      </c>
      <c r="J70" s="30">
        <v>0</v>
      </c>
      <c r="K70" s="30"/>
      <c r="L70" s="30"/>
      <c r="M70" s="30"/>
      <c r="N70" s="30"/>
      <c r="O70" s="30"/>
    </row>
    <row r="71" spans="1:15" ht="15" customHeight="1" x14ac:dyDescent="0.2">
      <c r="A71" s="36">
        <v>55</v>
      </c>
      <c r="B71" s="36" t="s">
        <v>291</v>
      </c>
      <c r="C71" s="30">
        <f t="shared" si="1"/>
        <v>145</v>
      </c>
      <c r="D71" s="30">
        <v>0</v>
      </c>
      <c r="E71" s="30">
        <v>0</v>
      </c>
      <c r="F71" s="30">
        <f>145</f>
        <v>145</v>
      </c>
      <c r="G71" s="30">
        <v>0</v>
      </c>
      <c r="H71" s="30">
        <v>0</v>
      </c>
      <c r="I71" s="30">
        <v>0</v>
      </c>
      <c r="J71" s="30">
        <v>0</v>
      </c>
      <c r="K71" s="30"/>
      <c r="L71" s="30"/>
      <c r="M71" s="30"/>
      <c r="N71" s="30"/>
      <c r="O71" s="30"/>
    </row>
    <row r="72" spans="1:15" ht="15" customHeight="1" x14ac:dyDescent="0.2">
      <c r="A72" s="36">
        <v>56</v>
      </c>
      <c r="B72" s="36" t="s">
        <v>9</v>
      </c>
      <c r="C72" s="30">
        <f t="shared" ref="C72:C103" si="2">SUM(D72:O72)</f>
        <v>130</v>
      </c>
      <c r="D72" s="30">
        <v>0</v>
      </c>
      <c r="E72" s="30">
        <v>0</v>
      </c>
      <c r="F72" s="30">
        <f>130</f>
        <v>130</v>
      </c>
      <c r="G72" s="30">
        <v>0</v>
      </c>
      <c r="H72" s="30">
        <v>0</v>
      </c>
      <c r="I72" s="30">
        <v>0</v>
      </c>
      <c r="J72" s="30">
        <v>0</v>
      </c>
      <c r="K72" s="30"/>
      <c r="L72" s="30"/>
      <c r="M72" s="30"/>
      <c r="N72" s="30"/>
      <c r="O72" s="30"/>
    </row>
    <row r="73" spans="1:15" ht="15" customHeight="1" x14ac:dyDescent="0.2">
      <c r="A73" s="36">
        <v>57</v>
      </c>
      <c r="B73" s="36" t="s">
        <v>308</v>
      </c>
      <c r="C73" s="30">
        <f t="shared" si="2"/>
        <v>115</v>
      </c>
      <c r="D73" s="30">
        <v>0</v>
      </c>
      <c r="E73" s="30">
        <v>0</v>
      </c>
      <c r="F73" s="30">
        <f>115</f>
        <v>115</v>
      </c>
      <c r="G73" s="30">
        <v>0</v>
      </c>
      <c r="H73" s="30">
        <v>0</v>
      </c>
      <c r="I73" s="30">
        <v>0</v>
      </c>
      <c r="J73" s="30">
        <v>0</v>
      </c>
      <c r="K73" s="30"/>
      <c r="L73" s="30"/>
      <c r="M73" s="30"/>
      <c r="N73" s="30"/>
      <c r="O73" s="30"/>
    </row>
    <row r="74" spans="1:15" ht="15" customHeight="1" x14ac:dyDescent="0.2">
      <c r="A74" s="36">
        <v>57</v>
      </c>
      <c r="B74" s="36" t="s">
        <v>311</v>
      </c>
      <c r="C74" s="30">
        <f t="shared" si="2"/>
        <v>115</v>
      </c>
      <c r="D74" s="30">
        <v>0</v>
      </c>
      <c r="E74" s="30">
        <v>0</v>
      </c>
      <c r="F74" s="30">
        <f>115</f>
        <v>115</v>
      </c>
      <c r="G74" s="30">
        <v>0</v>
      </c>
      <c r="H74" s="30">
        <v>0</v>
      </c>
      <c r="I74" s="30">
        <v>0</v>
      </c>
      <c r="J74" s="30">
        <v>0</v>
      </c>
      <c r="K74" s="30"/>
      <c r="L74" s="30"/>
      <c r="M74" s="30"/>
      <c r="N74" s="30"/>
      <c r="O74" s="30"/>
    </row>
    <row r="75" spans="1:15" ht="15" customHeight="1" x14ac:dyDescent="0.2">
      <c r="A75" s="36">
        <v>57</v>
      </c>
      <c r="B75" s="36" t="s">
        <v>314</v>
      </c>
      <c r="C75" s="30">
        <f t="shared" si="2"/>
        <v>115</v>
      </c>
      <c r="D75" s="30">
        <v>0</v>
      </c>
      <c r="E75" s="30">
        <v>0</v>
      </c>
      <c r="F75" s="30">
        <v>0</v>
      </c>
      <c r="G75" s="30">
        <f>115</f>
        <v>115</v>
      </c>
      <c r="H75" s="30">
        <v>0</v>
      </c>
      <c r="I75" s="30">
        <v>0</v>
      </c>
      <c r="J75" s="30">
        <v>0</v>
      </c>
      <c r="K75" s="30"/>
      <c r="L75" s="30"/>
      <c r="M75" s="30"/>
      <c r="N75" s="30"/>
      <c r="O75" s="30"/>
    </row>
    <row r="76" spans="1:15" ht="15" customHeight="1" x14ac:dyDescent="0.2">
      <c r="A76" s="25"/>
      <c r="B76" s="2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8.75" customHeight="1" x14ac:dyDescent="0.25">
      <c r="A77" s="17" t="s">
        <v>3</v>
      </c>
      <c r="B77" s="7"/>
      <c r="C77" s="7"/>
      <c r="D77" s="7"/>
      <c r="E77" s="3"/>
      <c r="F77" s="3"/>
      <c r="G77" s="3"/>
      <c r="H77" s="3"/>
      <c r="I77" s="3"/>
      <c r="J77" s="3"/>
    </row>
    <row r="78" spans="1:15" ht="18.75" customHeight="1" x14ac:dyDescent="0.25">
      <c r="A78" s="18" t="s">
        <v>4</v>
      </c>
      <c r="B78" s="8"/>
      <c r="C78" s="8"/>
      <c r="D78" s="8"/>
      <c r="E78" s="4"/>
      <c r="F78" s="4"/>
      <c r="G78" s="4"/>
      <c r="H78" s="4"/>
      <c r="I78" s="4"/>
      <c r="J78" s="4"/>
    </row>
    <row r="79" spans="1:15" ht="18.75" customHeight="1" x14ac:dyDescent="0.25">
      <c r="A79" s="19" t="s">
        <v>5</v>
      </c>
      <c r="B79" s="9"/>
      <c r="C79" s="9"/>
      <c r="D79" s="9"/>
      <c r="E79" s="5"/>
      <c r="F79" s="5"/>
      <c r="G79" s="5"/>
      <c r="H79" s="5"/>
      <c r="I79" s="5"/>
      <c r="J79" s="5"/>
    </row>
    <row r="81" ht="21" customHeight="1" x14ac:dyDescent="0.2"/>
    <row r="105" ht="18.75" customHeight="1" x14ac:dyDescent="0.2"/>
    <row r="106" ht="18.75" customHeight="1" x14ac:dyDescent="0.2"/>
  </sheetData>
  <sortState ref="A8:J75">
    <sortCondition descending="1" ref="C8:C75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22" ht="45" customHeight="1" x14ac:dyDescent="0.5">
      <c r="A2" s="42" t="s">
        <v>218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40.5" customHeight="1" x14ac:dyDescent="0.4">
      <c r="A3" s="44" t="s">
        <v>263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30" customHeight="1" x14ac:dyDescent="0.4">
      <c r="A5" s="46" t="s">
        <v>284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6" ht="45" customHeight="1" x14ac:dyDescent="0.5">
      <c r="A2" s="42" t="s">
        <v>172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40.5" customHeight="1" x14ac:dyDescent="0.4">
      <c r="A3" s="44" t="s">
        <v>212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46" t="s">
        <v>170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5" ht="45" customHeight="1" x14ac:dyDescent="0.5">
      <c r="A2" s="42" t="s">
        <v>172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33" customHeight="1" x14ac:dyDescent="0.4">
      <c r="A3" s="44" t="s">
        <v>186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170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15" ht="45" customHeight="1" x14ac:dyDescent="0.5">
      <c r="A2" s="42" t="s">
        <v>139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33" customHeight="1" x14ac:dyDescent="0.4">
      <c r="A3" s="44" t="s">
        <v>140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51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</row>
    <row r="2" spans="1:9" ht="45" customHeight="1" x14ac:dyDescent="0.5">
      <c r="A2" s="61" t="s">
        <v>100</v>
      </c>
      <c r="B2" s="61"/>
      <c r="C2" s="61"/>
      <c r="D2" s="61"/>
      <c r="E2" s="61"/>
      <c r="F2" s="61"/>
      <c r="G2" s="61"/>
      <c r="H2" s="61"/>
      <c r="I2" s="61"/>
    </row>
    <row r="3" spans="1:9" ht="33" customHeight="1" x14ac:dyDescent="0.4">
      <c r="A3" s="62" t="s">
        <v>133</v>
      </c>
      <c r="B3" s="63"/>
      <c r="C3" s="63"/>
      <c r="D3" s="63"/>
      <c r="E3" s="63"/>
      <c r="F3" s="63"/>
      <c r="G3" s="63"/>
      <c r="H3" s="63"/>
      <c r="I3" s="63"/>
    </row>
    <row r="4" spans="1:9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</row>
    <row r="5" spans="1:9" ht="30" customHeight="1" x14ac:dyDescent="0.4">
      <c r="A5" s="64" t="s">
        <v>108</v>
      </c>
      <c r="B5" s="65"/>
      <c r="C5" s="65"/>
      <c r="D5" s="65"/>
      <c r="E5" s="65"/>
      <c r="F5" s="65"/>
      <c r="G5" s="65"/>
      <c r="H5" s="65"/>
      <c r="I5" s="65"/>
    </row>
    <row r="6" spans="1:9" ht="21" customHeight="1" x14ac:dyDescent="0.2">
      <c r="A6" s="66"/>
      <c r="B6" s="66"/>
      <c r="C6" s="66"/>
      <c r="D6" s="66"/>
      <c r="E6" s="66"/>
      <c r="F6" s="66"/>
      <c r="G6" s="66"/>
      <c r="H6" s="66"/>
      <c r="I6" s="6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</row>
    <row r="52" spans="1:12" ht="36" customHeight="1" x14ac:dyDescent="0.5">
      <c r="A52" s="54" t="s">
        <v>100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38.25" customHeight="1" x14ac:dyDescent="0.4">
      <c r="A53" s="48" t="s">
        <v>131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ht="42" customHeight="1" x14ac:dyDescent="0.4">
      <c r="A54" s="44" t="s">
        <v>136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 ht="42" customHeight="1" x14ac:dyDescent="0.4">
      <c r="A55" s="56" t="s">
        <v>132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2" ht="21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0" t="s">
        <v>4</v>
      </c>
      <c r="B80" s="51"/>
      <c r="C80" s="51"/>
      <c r="D80" s="51"/>
      <c r="E80" s="20"/>
      <c r="F80" s="20"/>
      <c r="G80" s="20"/>
    </row>
    <row r="81" spans="1:7" ht="18.75" customHeight="1" x14ac:dyDescent="0.25">
      <c r="A81" s="52" t="s">
        <v>130</v>
      </c>
      <c r="B81" s="53"/>
      <c r="C81" s="53"/>
      <c r="D81" s="53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1"/>
      <c r="B1" s="41"/>
      <c r="C1" s="41"/>
      <c r="D1" s="41"/>
      <c r="E1" s="41"/>
      <c r="F1" s="41"/>
      <c r="G1" s="41"/>
      <c r="H1" s="41"/>
    </row>
    <row r="2" spans="1:8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74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77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7" t="s">
        <v>3</v>
      </c>
      <c r="B43" s="68"/>
      <c r="C43" s="68"/>
      <c r="D43" s="7"/>
      <c r="E43" s="3"/>
      <c r="F43" s="3"/>
      <c r="G43" s="3"/>
      <c r="H43" s="3"/>
    </row>
    <row r="44" spans="1:8" ht="18.75" customHeight="1" x14ac:dyDescent="0.25">
      <c r="A44" s="69" t="s">
        <v>4</v>
      </c>
      <c r="B44" s="70"/>
      <c r="C44" s="70"/>
      <c r="D44" s="8"/>
      <c r="E44" s="4"/>
      <c r="F44" s="4"/>
      <c r="G44" s="4"/>
      <c r="H44" s="4"/>
    </row>
    <row r="45" spans="1:8" ht="18.75" customHeight="1" x14ac:dyDescent="0.25">
      <c r="A45" s="71" t="s">
        <v>5</v>
      </c>
      <c r="B45" s="72"/>
      <c r="C45" s="72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3" customHeight="1" x14ac:dyDescent="0.4">
      <c r="A3" s="62" t="s">
        <v>46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4">
      <c r="A5" s="64" t="s">
        <v>51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30.7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7" t="s">
        <v>3</v>
      </c>
      <c r="B50" s="68"/>
      <c r="C50" s="68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9" t="s">
        <v>4</v>
      </c>
      <c r="B51" s="70"/>
      <c r="C51" s="70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1" t="s">
        <v>5</v>
      </c>
      <c r="B52" s="72"/>
      <c r="C52" s="72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1"/>
      <c r="B1" s="41"/>
      <c r="C1" s="41"/>
      <c r="D1" s="41"/>
      <c r="E1" s="41"/>
      <c r="F1" s="41"/>
      <c r="G1" s="41"/>
      <c r="H1" s="41"/>
    </row>
    <row r="2" spans="1:8" ht="45" customHeight="1" x14ac:dyDescent="0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26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21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7" t="s">
        <v>3</v>
      </c>
      <c r="B32" s="68"/>
      <c r="C32" s="68"/>
      <c r="D32" s="7"/>
      <c r="E32" s="3"/>
      <c r="F32" s="3"/>
      <c r="G32" s="3"/>
      <c r="H32" s="3"/>
    </row>
    <row r="33" spans="1:8" ht="18.75" customHeight="1" x14ac:dyDescent="0.25">
      <c r="A33" s="69" t="s">
        <v>4</v>
      </c>
      <c r="B33" s="70"/>
      <c r="C33" s="70"/>
      <c r="D33" s="8"/>
      <c r="E33" s="4"/>
      <c r="F33" s="4"/>
      <c r="G33" s="4"/>
      <c r="H33" s="4"/>
    </row>
    <row r="34" spans="1:8" ht="18.75" customHeight="1" x14ac:dyDescent="0.25">
      <c r="A34" s="71" t="s">
        <v>5</v>
      </c>
      <c r="B34" s="72"/>
      <c r="C34" s="72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10-6-24 - 12-19-24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'10-6-24 - 12-19-24 (2 quarter)'!Print_Area</vt:lpstr>
      <vt:lpstr>'11-19-23 - 2-11-24 (1 quarter)'!Print_Area</vt:lpstr>
      <vt:lpstr>'12-21-22 - 1-18-23 (1 month)'!Print_Area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2024-10-17T10:37:38Z</cp:lastPrinted>
  <dcterms:created xsi:type="dcterms:W3CDTF">2013-12-12T05:08:35Z</dcterms:created>
  <dcterms:modified xsi:type="dcterms:W3CDTF">2024-11-14T07:54:17Z</dcterms:modified>
</cp:coreProperties>
</file>