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6-24 - 12-19-24 (2 quarter)" sheetId="56" r:id="rId1"/>
    <sheet name="7-16-24 - 10-3-24 (1 quarter)" sheetId="55" state="hidden" r:id="rId2"/>
    <sheet name="2-18-24 - 5-12-24 (2 quarter)" sheetId="54" state="hidden" r:id="rId3"/>
    <sheet name="11-19-23 - 2-11-24 (1 quarter)" sheetId="53" state="hidden" r:id="rId4"/>
    <sheet name="3-1-22 - 5-17-23 (1 month)" sheetId="52" state="hidden" r:id="rId5"/>
    <sheet name="12-21-22 - 1-18-23 (1 month)" sheetId="51" state="hidden" r:id="rId6"/>
    <sheet name="5-27-22 - 6-24-22 (3 month)" sheetId="50" state="hidden" r:id="rId7"/>
    <sheet name="3-14-22 - 4-15-22 (1 month)" sheetId="49" state="hidden" r:id="rId8"/>
    <sheet name="12-27-21 - 2-7-22 (1 month)" sheetId="48" state="hidden" r:id="rId9"/>
  </sheets>
  <definedNames>
    <definedName name="_xlnm.Print_Area" localSheetId="0">'10-6-24 - 12-19-24 (2 quarter)'!$A$1:$O$69</definedName>
    <definedName name="_xlnm.Print_Area" localSheetId="3">'11-19-23 - 2-11-24 (1 quarter)'!$A$1:$O$48</definedName>
    <definedName name="_xlnm.Print_Area" localSheetId="5">'12-21-22 - 1-18-23 (1 month)'!$A$1:$L$81</definedName>
    <definedName name="_xlnm.Print_Area" localSheetId="8">'12-27-21 - 2-7-22 (1 month)'!$A$1:$H$34</definedName>
    <definedName name="_xlnm.Print_Area" localSheetId="2">'2-18-24 - 5-12-24 (2 quarter)'!$A$1:$P$55</definedName>
    <definedName name="_xlnm.Print_Area" localSheetId="4">'3-1-22 - 5-17-23 (1 month)'!$A$1:$O$56</definedName>
    <definedName name="_xlnm.Print_Area" localSheetId="7">'3-14-22 - 4-15-22 (1 month)'!$A$1:$J$52</definedName>
    <definedName name="_xlnm.Print_Area" localSheetId="6">'5-27-22 - 6-24-22 (3 month)'!$A$1:$H$45</definedName>
    <definedName name="_xlnm.Print_Area" localSheetId="1">'7-16-24 - 10-3-24 (1 quarter)'!$A$1:$V$96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56" l="1"/>
  <c r="H31" i="56"/>
  <c r="H23" i="56"/>
  <c r="H16" i="56"/>
  <c r="H11" i="56"/>
  <c r="H13" i="56"/>
  <c r="H9" i="56"/>
  <c r="H30" i="56"/>
  <c r="H15" i="56"/>
  <c r="H12" i="56"/>
  <c r="H10" i="56"/>
  <c r="H22" i="56"/>
  <c r="H20" i="56"/>
  <c r="H24" i="56"/>
  <c r="H44" i="56"/>
  <c r="H35" i="56"/>
  <c r="H39" i="56"/>
  <c r="H21" i="56"/>
  <c r="H48" i="56"/>
  <c r="C48" i="56"/>
  <c r="H19" i="56"/>
  <c r="H57" i="56" l="1"/>
  <c r="C57" i="56"/>
  <c r="H56" i="56"/>
  <c r="G43" i="56"/>
  <c r="F43" i="56"/>
  <c r="C43" i="56"/>
  <c r="C44" i="56"/>
  <c r="H32" i="56"/>
  <c r="H14" i="56"/>
  <c r="H18" i="56"/>
  <c r="H46" i="56"/>
  <c r="H17" i="56"/>
  <c r="H37" i="56"/>
  <c r="H28" i="56" l="1"/>
  <c r="G8" i="56"/>
  <c r="G13" i="56"/>
  <c r="G17" i="56"/>
  <c r="G25" i="56"/>
  <c r="G33" i="56"/>
  <c r="G26" i="56"/>
  <c r="G20" i="56"/>
  <c r="G14" i="56"/>
  <c r="G18" i="56"/>
  <c r="G31" i="56"/>
  <c r="G11" i="56"/>
  <c r="G23" i="56"/>
  <c r="G15" i="56"/>
  <c r="G32" i="56"/>
  <c r="C32" i="56"/>
  <c r="G9" i="56"/>
  <c r="G10" i="56"/>
  <c r="G58" i="56"/>
  <c r="C58" i="56" s="1"/>
  <c r="G34" i="56"/>
  <c r="G24" i="56"/>
  <c r="G36" i="56"/>
  <c r="G27" i="56"/>
  <c r="G16" i="56"/>
  <c r="G22" i="56" l="1"/>
  <c r="C22" i="56"/>
  <c r="G38" i="56"/>
  <c r="G52" i="56"/>
  <c r="G42" i="56"/>
  <c r="C35" i="56"/>
  <c r="G28" i="56"/>
  <c r="G12" i="56"/>
  <c r="C36" i="56"/>
  <c r="G19" i="56"/>
  <c r="G47" i="56"/>
  <c r="C47" i="56"/>
  <c r="G65" i="56"/>
  <c r="C65" i="56"/>
  <c r="C42" i="56"/>
  <c r="G37" i="56"/>
  <c r="C38" i="56"/>
  <c r="G39" i="56"/>
  <c r="C39" i="56"/>
  <c r="G21" i="56"/>
  <c r="F64" i="56"/>
  <c r="C64" i="56"/>
  <c r="F52" i="56"/>
  <c r="C52" i="56"/>
  <c r="F10" i="56"/>
  <c r="F19" i="56"/>
  <c r="F54" i="56"/>
  <c r="C54" i="56" s="1"/>
  <c r="F9" i="56"/>
  <c r="F14" i="56"/>
  <c r="F17" i="56"/>
  <c r="F18" i="56"/>
  <c r="F11" i="56"/>
  <c r="F21" i="56"/>
  <c r="F50" i="56"/>
  <c r="C50" i="56"/>
  <c r="F8" i="56"/>
  <c r="F25" i="56"/>
  <c r="C25" i="56"/>
  <c r="F26" i="56"/>
  <c r="F33" i="56"/>
  <c r="F63" i="56" l="1"/>
  <c r="C63" i="56" s="1"/>
  <c r="F60" i="56"/>
  <c r="E14" i="56"/>
  <c r="C14" i="56"/>
  <c r="F59" i="56"/>
  <c r="C59" i="56"/>
  <c r="F29" i="56"/>
  <c r="F27" i="56"/>
  <c r="F62" i="56"/>
  <c r="F55" i="56"/>
  <c r="C62" i="56"/>
  <c r="C55" i="56"/>
  <c r="F12" i="56"/>
  <c r="F34" i="56"/>
  <c r="F46" i="56" l="1"/>
  <c r="C46" i="56" s="1"/>
  <c r="F24" i="56"/>
  <c r="F13" i="56"/>
  <c r="F28" i="56"/>
  <c r="F61" i="56"/>
  <c r="F41" i="56"/>
  <c r="C24" i="56"/>
  <c r="F20" i="56"/>
  <c r="F30" i="56"/>
  <c r="F49" i="56"/>
  <c r="F15" i="56"/>
  <c r="F45" i="56"/>
  <c r="F40" i="56"/>
  <c r="E34" i="56"/>
  <c r="E20" i="56"/>
  <c r="E13" i="56"/>
  <c r="C13" i="56" s="1"/>
  <c r="E17" i="56"/>
  <c r="C17" i="56" s="1"/>
  <c r="E19" i="56"/>
  <c r="E9" i="56"/>
  <c r="E15" i="56"/>
  <c r="E18" i="56"/>
  <c r="E8" i="56"/>
  <c r="E21" i="56"/>
  <c r="E29" i="56"/>
  <c r="E11" i="56"/>
  <c r="E12" i="56"/>
  <c r="E23" i="56"/>
  <c r="C61" i="56"/>
  <c r="C12" i="56"/>
  <c r="C49" i="56"/>
  <c r="C8" i="56"/>
  <c r="C45" i="56"/>
  <c r="C56" i="56"/>
  <c r="C51" i="56"/>
  <c r="C30" i="56"/>
  <c r="C34" i="56"/>
  <c r="C19" i="56"/>
  <c r="C33" i="56"/>
  <c r="C37" i="56"/>
  <c r="C16" i="56"/>
  <c r="C27" i="56"/>
  <c r="C41" i="56"/>
  <c r="C40" i="56"/>
  <c r="C21" i="56"/>
  <c r="C11" i="56"/>
  <c r="C18" i="56"/>
  <c r="C31" i="56"/>
  <c r="C28" i="56"/>
  <c r="C10" i="56"/>
  <c r="C53" i="56"/>
  <c r="C29" i="56"/>
  <c r="C20" i="56"/>
  <c r="C9" i="56"/>
  <c r="C15" i="56"/>
  <c r="C60" i="56"/>
  <c r="C23" i="56"/>
  <c r="C26" i="56"/>
  <c r="C83" i="55" l="1"/>
  <c r="C76" i="55"/>
  <c r="C69" i="55"/>
  <c r="C60" i="55"/>
  <c r="C85" i="55"/>
  <c r="C77" i="55"/>
  <c r="C63" i="55"/>
  <c r="C81" i="55"/>
  <c r="C70" i="55"/>
  <c r="C54" i="55"/>
  <c r="C37" i="55"/>
  <c r="C64" i="55" l="1"/>
  <c r="C68" i="55"/>
  <c r="C42" i="55"/>
  <c r="C27" i="55"/>
  <c r="C86" i="55" l="1"/>
  <c r="C47" i="55"/>
  <c r="C33" i="55"/>
  <c r="C29" i="55" l="1"/>
  <c r="C58" i="55"/>
  <c r="C38" i="55"/>
  <c r="C66" i="55" l="1"/>
  <c r="C56" i="55"/>
  <c r="C43" i="55"/>
  <c r="C79" i="55"/>
  <c r="C91" i="55"/>
  <c r="C59" i="55"/>
  <c r="C71" i="55"/>
  <c r="C55" i="55"/>
  <c r="C41" i="55"/>
  <c r="C34" i="55"/>
  <c r="C35" i="55" l="1"/>
  <c r="C30" i="55"/>
  <c r="C53" i="55"/>
  <c r="C21" i="55"/>
  <c r="C28" i="55"/>
  <c r="C39" i="55"/>
  <c r="C51" i="55"/>
  <c r="C40" i="55"/>
  <c r="C36" i="55"/>
  <c r="C92" i="55" l="1"/>
  <c r="C22" i="55"/>
  <c r="C80" i="55"/>
  <c r="C57" i="55" l="1"/>
  <c r="C32" i="55"/>
  <c r="C17" i="55"/>
  <c r="C23" i="55"/>
  <c r="C31" i="55"/>
  <c r="C75" i="55" l="1"/>
  <c r="C67" i="55"/>
  <c r="C44" i="55"/>
  <c r="C10" i="55"/>
  <c r="C90" i="55" l="1"/>
  <c r="C87" i="55"/>
  <c r="C89" i="55"/>
  <c r="C46" i="55"/>
  <c r="C15" i="55"/>
  <c r="C25" i="55"/>
  <c r="C48" i="55"/>
  <c r="C26" i="55"/>
  <c r="C50" i="55"/>
  <c r="C49" i="55"/>
  <c r="C78" i="55" l="1"/>
  <c r="C14" i="55"/>
  <c r="C16" i="55"/>
  <c r="C61" i="55"/>
  <c r="C18" i="55"/>
  <c r="C20" i="55"/>
  <c r="C9" i="55"/>
  <c r="C84" i="55" l="1"/>
  <c r="C72" i="55"/>
  <c r="C52" i="55"/>
  <c r="C8" i="55"/>
  <c r="C13" i="55" l="1"/>
  <c r="C88" i="55" l="1"/>
  <c r="C19" i="55" l="1"/>
  <c r="C65" i="55"/>
  <c r="C45" i="55"/>
  <c r="C74" i="55"/>
  <c r="C82" i="55"/>
  <c r="C24" i="55"/>
  <c r="C11" i="55"/>
  <c r="C62" i="55"/>
  <c r="C12" i="55"/>
  <c r="C73" i="55"/>
  <c r="C50" i="54" l="1"/>
  <c r="C49" i="54"/>
  <c r="C46" i="54"/>
  <c r="C35" i="54"/>
  <c r="C39" i="54" l="1"/>
  <c r="C44" i="54" l="1"/>
  <c r="C32" i="54"/>
  <c r="C51" i="54"/>
  <c r="C31" i="54"/>
  <c r="C25" i="54"/>
  <c r="C24" i="54"/>
  <c r="C36" i="54"/>
  <c r="C29" i="54"/>
  <c r="C42" i="54" l="1"/>
  <c r="C40" i="54"/>
  <c r="C28" i="54" l="1"/>
  <c r="C23" i="54"/>
  <c r="C30" i="54"/>
  <c r="C33" i="54"/>
  <c r="C41" i="54"/>
  <c r="C38" i="54"/>
  <c r="C20" i="54"/>
  <c r="C47" i="54"/>
  <c r="C18" i="54"/>
  <c r="C26" i="54"/>
  <c r="C21" i="54"/>
  <c r="C45" i="54"/>
  <c r="C48" i="54"/>
  <c r="C12" i="54"/>
  <c r="C27" i="54"/>
  <c r="C10" i="54"/>
  <c r="C15" i="54"/>
  <c r="C13" i="54"/>
  <c r="C43" i="54"/>
  <c r="C8" i="54"/>
  <c r="C16" i="54"/>
  <c r="C14" i="54"/>
  <c r="C19" i="54"/>
  <c r="C37" i="54"/>
  <c r="C34" i="54"/>
  <c r="C9" i="54"/>
  <c r="C11" i="54"/>
  <c r="C17" i="54"/>
  <c r="C22" i="54"/>
  <c r="C27" i="53"/>
  <c r="C43" i="53"/>
  <c r="C42" i="53"/>
  <c r="C38" i="53"/>
  <c r="C30" i="53"/>
  <c r="C23" i="53"/>
  <c r="C24" i="53"/>
  <c r="C21" i="53"/>
  <c r="C41" i="53"/>
  <c r="C29" i="53"/>
  <c r="C36" i="53"/>
  <c r="C28" i="53"/>
  <c r="C26" i="53"/>
  <c r="C19" i="53"/>
  <c r="C32" i="53"/>
  <c r="C33" i="53"/>
  <c r="C17" i="53"/>
  <c r="C31" i="53"/>
  <c r="C37" i="53"/>
  <c r="C34" i="53"/>
  <c r="C25" i="53"/>
  <c r="C20" i="53"/>
  <c r="C35" i="53"/>
  <c r="C16" i="53"/>
  <c r="C13" i="53"/>
  <c r="C44" i="53"/>
  <c r="C18" i="53"/>
  <c r="C10" i="53"/>
  <c r="C22" i="53"/>
  <c r="C15" i="53"/>
  <c r="C40" i="53"/>
  <c r="C39" i="53"/>
  <c r="C14" i="53"/>
  <c r="C12" i="53"/>
  <c r="C9" i="53"/>
  <c r="C11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<sst xmlns="http://schemas.openxmlformats.org/spreadsheetml/2006/main" count="525" uniqueCount="320">
  <si>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</si>
  <si>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</si>
  <si>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</si>
  <si>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</si>
  <si>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</si>
  <si>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</si>
  <si>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</si>
  <si>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</si>
  <si>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</si>
  <si>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</si>
  <si>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</si>
  <si>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</si>
  <si>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</si>
  <si>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</si>
  <si>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</si>
  <si>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</si>
  <si>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</si>
  <si>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</si>
  <si>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</si>
  <si>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</si>
  <si>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</si>
  <si>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</si>
  <si>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</si>
  <si>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</si>
  <si>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</si>
  <si>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</si>
  <si>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</si>
  <si>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</si>
  <si>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</si>
  <si>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</si>
  <si>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</si>
  <si>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</si>
  <si>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</si>
  <si>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</si>
  <si>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</si>
  <si>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</si>
  <si>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</si>
  <si>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</si>
  <si>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</si>
  <si>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</si>
  <si>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</si>
  <si>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</si>
  <si>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</si>
  <si>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</si>
  <si>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</si>
  <si>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</si>
  <si>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</si>
  <si>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</si>
  <si>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</si>
  <si>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</si>
  <si>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</si>
  <si>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</si>
  <si>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</si>
  <si>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</si>
  <si>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</si>
  <si>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</si>
  <si>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</si>
  <si>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</si>
  <si>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</si>
  <si>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</si>
  <si>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</si>
  <si>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</si>
  <si>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</si>
  <si>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</si>
  <si>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</si>
  <si>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</si>
  <si>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</si>
  <si>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</si>
  <si>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</si>
  <si>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</si>
  <si>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</si>
  <si>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</si>
  <si>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</si>
  <si>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</si>
  <si>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</si>
  <si>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</si>
  <si>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</si>
  <si>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</si>
  <si>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</si>
  <si>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</si>
  <si>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</si>
  <si>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</si>
  <si>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</si>
  <si>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</si>
  <si>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</si>
  <si>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</si>
  <si>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</si>
  <si>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</si>
  <si>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</si>
  <si>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</si>
  <si>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</si>
  <si>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</si>
  <si>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</si>
  <si>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</si>
  <si>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</si>
  <si>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</si>
  <si>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</si>
  <si>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</si>
  <si>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</si>
  <si>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</si>
  <si>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</si>
  <si>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</si>
  <si>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</si>
  <si>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</si>
  <si>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</si>
  <si>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</si>
  <si>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</si>
  <si>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</si>
  <si>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</si>
  <si>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</si>
  <si>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</si>
  <si>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</si>
  <si>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</si>
  <si>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</si>
  <si>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</si>
  <si>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</si>
  <si>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</si>
  <si>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</si>
  <si>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</si>
  <si>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</si>
  <si>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</si>
  <si>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</si>
  <si>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</si>
  <si>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</si>
  <si>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</si>
  <si>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</si>
  <si>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</si>
  <si>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</si>
  <si>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</si>
  <si>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</si>
  <si>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</si>
  <si>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</si>
  <si>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</si>
  <si>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</si>
  <si>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</si>
  <si>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</si>
  <si>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</si>
  <si>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</si>
  <si>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</si>
  <si>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</si>
  <si>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</si>
  <si>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</si>
  <si>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</si>
  <si>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</si>
  <si>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</si>
  <si>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</si>
  <si>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</si>
  <si>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</si>
  <si>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</si>
  <si>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</si>
  <si>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</si>
  <si>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</si>
  <si>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</si>
  <si>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</si>
  <si>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</si>
  <si>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</si>
  <si>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</si>
  <si>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</si>
  <si>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</si>
  <si>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</si>
  <si>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</si>
  <si>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</si>
  <si>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</si>
  <si>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</si>
  <si>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</si>
  <si>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</si>
  <si>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</si>
  <si>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</si>
  <si>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</si>
  <si>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</si>
  <si>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$320 CASH PRIZE</t>
  </si>
  <si>
    <t>Spellman, Cherie</t>
  </si>
  <si>
    <t>THE POOP DECK BAR &amp; GRILL</t>
  </si>
  <si>
    <t>Harper, Alice</t>
  </si>
  <si>
    <t>Bradshaw, Noah</t>
  </si>
  <si>
    <t>Jackson, Tammy</t>
  </si>
  <si>
    <t>Pinkerton, Jacob</t>
  </si>
  <si>
    <t>Dixon, Aisha</t>
  </si>
  <si>
    <t>Krieghbaum, Joseph</t>
  </si>
  <si>
    <t>Alaniz, Ismael</t>
  </si>
  <si>
    <t>Moore, Raymond</t>
  </si>
  <si>
    <t>Chambers, Matthew</t>
  </si>
  <si>
    <t>Heuer, Lee</t>
  </si>
  <si>
    <t>Martin, Daniel</t>
  </si>
  <si>
    <t>Reid, Cathy</t>
  </si>
  <si>
    <t>Stafford, Jacoby</t>
  </si>
  <si>
    <t>QUARTERLY EVENT: SUNDAY 2/18/24</t>
  </si>
  <si>
    <t>Loudamy, Terry</t>
  </si>
  <si>
    <t>Carter, Will</t>
  </si>
  <si>
    <t>Villanueva, Isaiah</t>
  </si>
  <si>
    <t>Craft, Jeremiah</t>
  </si>
  <si>
    <t>Clay, Greg</t>
  </si>
  <si>
    <t>Pujols, Justin</t>
  </si>
  <si>
    <t>Arpit, Patel</t>
  </si>
  <si>
    <t>Rose, David</t>
  </si>
  <si>
    <t>McInroe, Keegan</t>
  </si>
  <si>
    <t>Lowdamy, Terry</t>
  </si>
  <si>
    <t>Grimes, Deborah</t>
  </si>
  <si>
    <t>Taylor, Ricky</t>
  </si>
  <si>
    <t>Price, Kristin</t>
  </si>
  <si>
    <t>Moore, Chuck</t>
  </si>
  <si>
    <t>Martin, Matti</t>
  </si>
  <si>
    <t>Moore, Sandra</t>
  </si>
  <si>
    <t>Mendez, Charles</t>
  </si>
  <si>
    <t>Moncivais, Joey</t>
  </si>
  <si>
    <t>Cruz, Alex</t>
  </si>
  <si>
    <t>Johnson, Anya</t>
  </si>
  <si>
    <t>Martinez, Isaac</t>
  </si>
  <si>
    <t>Le, Katana</t>
  </si>
  <si>
    <t>Creighton, Ben</t>
  </si>
  <si>
    <t>Sands, Tate</t>
  </si>
  <si>
    <t>Robins, Jessica</t>
  </si>
  <si>
    <t>QUARTERLY EVENT: SUNDAY 5/19/24</t>
  </si>
  <si>
    <t>Gramado, Rudy</t>
  </si>
  <si>
    <t>Brooks, Tamika</t>
  </si>
  <si>
    <t>O'Neal, Jennie</t>
  </si>
  <si>
    <t>Ramos, Josh</t>
  </si>
  <si>
    <t>Ramos, Kellie</t>
  </si>
  <si>
    <t>THE BRASS TAP (EULESS)</t>
  </si>
  <si>
    <t>Fullilove, Jarrell</t>
  </si>
  <si>
    <t>Williams, Terry</t>
  </si>
  <si>
    <t>Ocon, Susan</t>
  </si>
  <si>
    <t>Fields, Debra</t>
  </si>
  <si>
    <t>Rosales, Lester</t>
  </si>
  <si>
    <t>Wright, Kevin</t>
  </si>
  <si>
    <t>Head, Meik</t>
  </si>
  <si>
    <t>Hossain, Russell</t>
  </si>
  <si>
    <t>Gonzales, Ben</t>
  </si>
  <si>
    <t>Hill, Bob</t>
  </si>
  <si>
    <t>Garza, Jonathan</t>
  </si>
  <si>
    <t>Murphy, Shelby</t>
  </si>
  <si>
    <t>Aurthur Haun, Olya</t>
  </si>
  <si>
    <t>Tanner, Sharon</t>
  </si>
  <si>
    <t>Tipping, Jan</t>
  </si>
  <si>
    <t>Moffett, Iyanous</t>
  </si>
  <si>
    <t>Bunce, Newton</t>
  </si>
  <si>
    <t>Nghiem, Harris</t>
  </si>
  <si>
    <t>Fair, Eddie</t>
  </si>
  <si>
    <t>Kaushik, Veer</t>
  </si>
  <si>
    <t>Overman, Justin</t>
  </si>
  <si>
    <t>Wilson, Joy</t>
  </si>
  <si>
    <t>Fielder, Alan</t>
  </si>
  <si>
    <t>Mattingly, Joey</t>
  </si>
  <si>
    <t>Anderson, David</t>
  </si>
  <si>
    <t>Morgan, Kyle</t>
  </si>
  <si>
    <t>Kee, John</t>
  </si>
  <si>
    <t>Morelli, Marc</t>
  </si>
  <si>
    <t>Mattingly, Alex</t>
  </si>
  <si>
    <t>Salazar, Isaa</t>
  </si>
  <si>
    <t>Hill, Boston</t>
  </si>
  <si>
    <t>Caviness, Rick</t>
  </si>
  <si>
    <t>Baker, Alex</t>
  </si>
  <si>
    <t>Stringer, Jack</t>
  </si>
  <si>
    <t>Koeherlein, Jim</t>
  </si>
  <si>
    <t>Tsirigotis, Nick</t>
  </si>
  <si>
    <t>Madala, Neeta</t>
  </si>
  <si>
    <t>Linhart, Andrew</t>
  </si>
  <si>
    <t>Mattingly, Steve</t>
  </si>
  <si>
    <t>Johnson, Scott</t>
  </si>
  <si>
    <t>Thompson, Louis</t>
  </si>
  <si>
    <t>Gilbert, James</t>
  </si>
  <si>
    <t>Schweitzer, Ryan</t>
  </si>
  <si>
    <t>Bennett, Iyanous</t>
  </si>
  <si>
    <t>QUARTERLY EVENT: SUNDAY 10/6/24</t>
  </si>
  <si>
    <t>Osborn, Jerry</t>
  </si>
  <si>
    <t>Roy, Sam</t>
  </si>
  <si>
    <t>Raines, Jeff</t>
  </si>
  <si>
    <t>Raines, Joey</t>
  </si>
  <si>
    <t>Liyuan, Chen</t>
  </si>
  <si>
    <t>King, Lance</t>
  </si>
  <si>
    <t>Trammel, Amy</t>
  </si>
  <si>
    <t>Chen, Liquan</t>
  </si>
  <si>
    <t>Bibb, Rick</t>
  </si>
  <si>
    <t>Bibb, Emily</t>
  </si>
  <si>
    <t>Osorio, Carlos</t>
  </si>
  <si>
    <t>Reiken, Almeta</t>
  </si>
  <si>
    <t>Dunn, Jennifer</t>
  </si>
  <si>
    <t>Garcia, Vic</t>
  </si>
  <si>
    <t>Jacson, Edwin</t>
  </si>
  <si>
    <t>Moore, Marcus</t>
  </si>
  <si>
    <t>Jacson, Ernesto</t>
  </si>
  <si>
    <t>Dominquez, Ricardo</t>
  </si>
  <si>
    <t>Bolander, Christopher</t>
  </si>
  <si>
    <t>Sams, Troy</t>
  </si>
  <si>
    <t>$490 CASH PRIZE</t>
  </si>
  <si>
    <t>Fields, Deb</t>
  </si>
  <si>
    <t>Sams, Shanah</t>
  </si>
  <si>
    <t>McChesnee, Geraldine</t>
  </si>
  <si>
    <t>Culpepper, Scott</t>
  </si>
  <si>
    <t>Nadala, Neeta</t>
  </si>
  <si>
    <t>Bruner, Rodney</t>
  </si>
  <si>
    <t>Snowden, Taylor</t>
  </si>
  <si>
    <t>Storley, Caven</t>
  </si>
  <si>
    <t>QUARTERLY EVENT: SUNDAY 12/22/24</t>
  </si>
  <si>
    <t>$670 CASH PRIZE</t>
  </si>
  <si>
    <t>10/10-10/13</t>
  </si>
  <si>
    <t>10/15-10/20</t>
  </si>
  <si>
    <t>10/22-10/27</t>
  </si>
  <si>
    <t>10/29-11/3</t>
  </si>
  <si>
    <t>11/5-11-10</t>
  </si>
  <si>
    <t>11/12-11/17</t>
  </si>
  <si>
    <t>11/19-11/24</t>
  </si>
  <si>
    <t>11/26-12/1</t>
  </si>
  <si>
    <t>12/3-12/8</t>
  </si>
  <si>
    <t>12/10-12/15</t>
  </si>
  <si>
    <t>12/17-12/19</t>
  </si>
  <si>
    <t>Jackson, Enesto</t>
  </si>
  <si>
    <t>Aguirre, Luis</t>
  </si>
  <si>
    <t>Graves, Daniel</t>
  </si>
  <si>
    <t>Williamson, Becky</t>
  </si>
  <si>
    <t>Moore, Carole</t>
  </si>
  <si>
    <t>Heuer, Lowell</t>
  </si>
  <si>
    <t>Salas, Jesus</t>
  </si>
  <si>
    <t>Munoz, Adrian</t>
  </si>
  <si>
    <t>Spencer, Shawn</t>
  </si>
  <si>
    <t>Haun-Arthur, Olya</t>
  </si>
  <si>
    <t>Stauffacher, Jim</t>
  </si>
  <si>
    <t>Lewis, Bobbie</t>
  </si>
  <si>
    <t>Wright, Neal</t>
  </si>
  <si>
    <t>Christensen, Carolyn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</si>
</sst>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"/>
      <name val="Arial"/>
      <family val="2"/>
    </font>
    <font>
      <b/>
      <sz val="8.5"/>
      <color indexed="9"/>
      <name val="Arial Narrow"/>
      <family val="2"/>
    </font>
    <font>
      <sz val="8.5"/>
      <name val="Arial"/>
      <family val="2"/>
    </font>
    <font>
      <sz val="8.5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26" borderId="0" xfId="37" applyFont="1" applyFill="1" applyAlignment="1">
      <alignment horizontal="center" wrapText="1"/>
    </xf>
    <xf numFmtId="0" fontId="0" fillId="26" borderId="10" xfId="0" applyFill="1" applyBorder="1"/>
    <xf numFmtId="0" fontId="22" fillId="0" borderId="0" xfId="0" applyFont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39" fillId="0" borderId="10" xfId="37" applyFont="1" applyFill="1" applyBorder="1" applyAlignment="1">
      <alignment horizontal="center" wrapText="1"/>
    </xf>
    <xf numFmtId="0" fontId="38" fillId="0" borderId="10" xfId="0" applyFont="1" applyFill="1" applyBorder="1" applyAlignment="1">
      <alignment horizontal="center" wrapText="1"/>
    </xf>
    <xf numFmtId="0" fontId="38" fillId="26" borderId="10" xfId="0" applyFont="1" applyFill="1" applyBorder="1" applyAlignment="1">
      <alignment horizontal="center" wrapText="1"/>
    </xf>
    <xf numFmtId="0" fontId="39" fillId="26" borderId="10" xfId="37" applyFont="1" applyFill="1" applyBorder="1" applyAlignment="1">
      <alignment horizontal="center" wrapText="1"/>
    </xf>
    <xf numFmtId="0" fontId="39" fillId="27" borderId="10" xfId="37" applyFont="1" applyFill="1" applyBorder="1" applyAlignment="1">
      <alignment horizontal="center" wrapText="1"/>
    </xf>
    <xf numFmtId="0" fontId="38" fillId="28" borderId="10" xfId="0" applyFont="1" applyFill="1" applyBorder="1" applyAlignment="1">
      <alignment horizontal="center" wrapText="1"/>
    </xf>
    <xf numFmtId="0" fontId="39" fillId="28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9525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22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801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16</xdr:col>
      <xdr:colOff>9524</xdr:colOff>
      <xdr:row>1</xdr:row>
      <xdr:rowOff>38100</xdr:rowOff>
    </xdr:to>
    <xdr:pic>
      <xdr:nvPicPr>
        <xdr:cNvPr id="5632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400"/>
          <a:ext cx="8201023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6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CB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CC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6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88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5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9B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CF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I8" sqref="I8"/>
    </sheetView>
  </sheetViews>
  <sheetFormatPr defaultRowHeight="12.75" x14ac:dyDescent="0.2"/>
  <cols>
    <col min="1" max="1" width="7.28515625" customWidth="1"/>
    <col min="2" max="2" width="19.28515625" customWidth="1"/>
    <col min="3" max="3" width="8" customWidth="1"/>
    <col min="4" max="15" width="8.2851562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218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40.5" customHeight="1" x14ac:dyDescent="0.4">
      <c r="A3" s="50" t="s">
        <v>293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294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36" t="s">
        <v>1</v>
      </c>
      <c r="B7" s="36" t="s">
        <v>0</v>
      </c>
      <c r="C7" s="36" t="s">
        <v>2</v>
      </c>
      <c r="D7" s="37">
        <v>45571</v>
      </c>
      <c r="E7" s="37" t="s">
        <v>295</v>
      </c>
      <c r="F7" s="37" t="s">
        <v>296</v>
      </c>
      <c r="G7" s="37" t="s">
        <v>297</v>
      </c>
      <c r="H7" s="37" t="s">
        <v>298</v>
      </c>
      <c r="I7" s="37" t="s">
        <v>299</v>
      </c>
      <c r="J7" s="37" t="s">
        <v>300</v>
      </c>
      <c r="K7" s="37" t="s">
        <v>301</v>
      </c>
      <c r="L7" s="37" t="s">
        <v>302</v>
      </c>
      <c r="M7" s="37" t="s">
        <v>303</v>
      </c>
      <c r="N7" s="37" t="s">
        <v>304</v>
      </c>
      <c r="O7" s="37" t="s">
        <v>305</v>
      </c>
    </row>
    <row r="8" spans="1:15" ht="15" customHeight="1" x14ac:dyDescent="0.2">
      <c r="A8" s="40">
        <v>1</v>
      </c>
      <c r="B8" s="40" t="s">
        <v>279</v>
      </c>
      <c r="C8" s="42">
        <f>SUM(D8:O8)</f>
        <v>5405</v>
      </c>
      <c r="D8" s="38">
        <v>575</v>
      </c>
      <c r="E8" s="38">
        <f>425+425</f>
        <v>850</v>
      </c>
      <c r="F8" s="38">
        <f>250+575+375</f>
        <v>1200</v>
      </c>
      <c r="G8" s="38">
        <f>145+575+425+475+115</f>
        <v>1735</v>
      </c>
      <c r="H8" s="38">
        <f>475+425+145</f>
        <v>1045</v>
      </c>
      <c r="I8" s="38"/>
      <c r="J8" s="38"/>
      <c r="K8" s="38"/>
      <c r="L8" s="38"/>
      <c r="M8" s="38"/>
      <c r="N8" s="38"/>
      <c r="O8" s="38"/>
    </row>
    <row r="9" spans="1:15" ht="15" customHeight="1" x14ac:dyDescent="0.2">
      <c r="A9" s="40">
        <v>2</v>
      </c>
      <c r="B9" s="40" t="s">
        <v>285</v>
      </c>
      <c r="C9" s="42">
        <f>SUM(D9:O9)</f>
        <v>4250</v>
      </c>
      <c r="D9" s="38">
        <v>0</v>
      </c>
      <c r="E9" s="38">
        <f>475+325</f>
        <v>800</v>
      </c>
      <c r="F9" s="38">
        <f>175+200</f>
        <v>375</v>
      </c>
      <c r="G9" s="38">
        <f>325+575+375+475</f>
        <v>1750</v>
      </c>
      <c r="H9" s="38">
        <f>200+475+375+275</f>
        <v>1325</v>
      </c>
      <c r="I9" s="38"/>
      <c r="J9" s="38"/>
      <c r="K9" s="38"/>
      <c r="L9" s="38"/>
      <c r="M9" s="38"/>
      <c r="N9" s="38"/>
      <c r="O9" s="38"/>
    </row>
    <row r="10" spans="1:15" ht="15" customHeight="1" x14ac:dyDescent="0.2">
      <c r="A10" s="40">
        <v>3</v>
      </c>
      <c r="B10" s="40" t="s">
        <v>12</v>
      </c>
      <c r="C10" s="42">
        <f>SUM(D10:O10)</f>
        <v>3545</v>
      </c>
      <c r="D10" s="38">
        <v>0</v>
      </c>
      <c r="E10" s="38">
        <v>0</v>
      </c>
      <c r="F10" s="38">
        <f>325+575+375+145</f>
        <v>1420</v>
      </c>
      <c r="G10" s="38">
        <f>475+325+575</f>
        <v>1375</v>
      </c>
      <c r="H10" s="38">
        <f>375+375</f>
        <v>750</v>
      </c>
      <c r="I10" s="38"/>
      <c r="J10" s="38"/>
      <c r="K10" s="38"/>
      <c r="L10" s="38"/>
      <c r="M10" s="38"/>
      <c r="N10" s="38"/>
      <c r="O10" s="38"/>
    </row>
    <row r="11" spans="1:15" ht="15" customHeight="1" x14ac:dyDescent="0.2">
      <c r="A11" s="40">
        <v>4</v>
      </c>
      <c r="B11" s="40" t="s">
        <v>24</v>
      </c>
      <c r="C11" s="42">
        <f>SUM(D11:O11)</f>
        <v>3150</v>
      </c>
      <c r="D11" s="38">
        <v>0</v>
      </c>
      <c r="E11" s="38">
        <f>350</f>
        <v>350</v>
      </c>
      <c r="F11" s="38">
        <f>475+325+300</f>
        <v>1100</v>
      </c>
      <c r="G11" s="38">
        <f>325+300+250+325</f>
        <v>1200</v>
      </c>
      <c r="H11" s="38">
        <f>275+225</f>
        <v>500</v>
      </c>
      <c r="I11" s="38"/>
      <c r="J11" s="38"/>
      <c r="K11" s="38"/>
      <c r="L11" s="38"/>
      <c r="M11" s="38"/>
      <c r="N11" s="38"/>
      <c r="O11" s="38"/>
    </row>
    <row r="12" spans="1:15" ht="15" customHeight="1" x14ac:dyDescent="0.2">
      <c r="A12" s="40">
        <v>5</v>
      </c>
      <c r="B12" s="40" t="s">
        <v>286</v>
      </c>
      <c r="C12" s="42">
        <f>SUM(D12:O12)</f>
        <v>3075</v>
      </c>
      <c r="D12" s="38">
        <v>0</v>
      </c>
      <c r="E12" s="38">
        <f>375</f>
        <v>375</v>
      </c>
      <c r="F12" s="38">
        <f>300</f>
        <v>300</v>
      </c>
      <c r="G12" s="38">
        <f>575+425+350</f>
        <v>1350</v>
      </c>
      <c r="H12" s="38">
        <f>325+375+350</f>
        <v>1050</v>
      </c>
      <c r="I12" s="38"/>
      <c r="J12" s="38"/>
      <c r="K12" s="38"/>
      <c r="L12" s="38"/>
      <c r="M12" s="38"/>
      <c r="N12" s="38"/>
      <c r="O12" s="38"/>
    </row>
    <row r="13" spans="1:15" ht="15" customHeight="1" x14ac:dyDescent="0.2">
      <c r="A13" s="40">
        <v>6</v>
      </c>
      <c r="B13" s="40" t="s">
        <v>287</v>
      </c>
      <c r="C13" s="42">
        <f>SUM(D13:O13)</f>
        <v>2690</v>
      </c>
      <c r="D13" s="38">
        <v>0</v>
      </c>
      <c r="E13" s="38">
        <f>225</f>
        <v>225</v>
      </c>
      <c r="F13" s="38">
        <f>160+375</f>
        <v>535</v>
      </c>
      <c r="G13" s="38">
        <f>200+130</f>
        <v>330</v>
      </c>
      <c r="H13" s="38">
        <f>175+350+350+475+250</f>
        <v>1600</v>
      </c>
      <c r="I13" s="38"/>
      <c r="J13" s="38"/>
      <c r="K13" s="38"/>
      <c r="L13" s="38"/>
      <c r="M13" s="38"/>
      <c r="N13" s="38"/>
      <c r="O13" s="38"/>
    </row>
    <row r="14" spans="1:15" ht="15" customHeight="1" x14ac:dyDescent="0.2">
      <c r="A14" s="40">
        <v>7</v>
      </c>
      <c r="B14" s="40" t="s">
        <v>27</v>
      </c>
      <c r="C14" s="42">
        <f>SUM(D14:O14)</f>
        <v>2600</v>
      </c>
      <c r="D14" s="38">
        <v>300</v>
      </c>
      <c r="E14" s="38">
        <f>275</f>
        <v>275</v>
      </c>
      <c r="F14" s="38">
        <f>425+225</f>
        <v>650</v>
      </c>
      <c r="G14" s="38">
        <f>250+250</f>
        <v>500</v>
      </c>
      <c r="H14" s="38">
        <f>575+300</f>
        <v>875</v>
      </c>
      <c r="I14" s="38"/>
      <c r="J14" s="38"/>
      <c r="K14" s="38"/>
      <c r="L14" s="38"/>
      <c r="M14" s="38"/>
      <c r="N14" s="38"/>
      <c r="O14" s="38"/>
    </row>
    <row r="15" spans="1:15" ht="15" customHeight="1" x14ac:dyDescent="0.2">
      <c r="A15" s="40">
        <v>8</v>
      </c>
      <c r="B15" s="40" t="s">
        <v>54</v>
      </c>
      <c r="C15" s="42">
        <f>SUM(D15:O15)</f>
        <v>2350</v>
      </c>
      <c r="D15" s="38">
        <v>175</v>
      </c>
      <c r="E15" s="38">
        <f>350</f>
        <v>350</v>
      </c>
      <c r="F15" s="38">
        <f>425</f>
        <v>425</v>
      </c>
      <c r="G15" s="38">
        <f>350+375</f>
        <v>725</v>
      </c>
      <c r="H15" s="38">
        <f>350+325</f>
        <v>675</v>
      </c>
      <c r="I15" s="38"/>
      <c r="J15" s="38"/>
      <c r="K15" s="38"/>
      <c r="L15" s="38"/>
      <c r="M15" s="38"/>
      <c r="N15" s="38"/>
      <c r="O15" s="38"/>
    </row>
    <row r="16" spans="1:15" ht="15" customHeight="1" x14ac:dyDescent="0.2">
      <c r="A16" s="40">
        <v>9</v>
      </c>
      <c r="B16" s="40" t="s">
        <v>274</v>
      </c>
      <c r="C16" s="42">
        <f>SUM(D16:O16)</f>
        <v>2290</v>
      </c>
      <c r="D16" s="38">
        <v>145</v>
      </c>
      <c r="E16" s="38">
        <v>0</v>
      </c>
      <c r="F16" s="38">
        <v>0</v>
      </c>
      <c r="G16" s="38">
        <f>175+200+145+575</f>
        <v>1095</v>
      </c>
      <c r="H16" s="38">
        <f>575+275+200</f>
        <v>1050</v>
      </c>
      <c r="I16" s="38"/>
      <c r="J16" s="38"/>
      <c r="K16" s="38"/>
      <c r="L16" s="38"/>
      <c r="M16" s="38"/>
      <c r="N16" s="38"/>
      <c r="O16" s="38"/>
    </row>
    <row r="17" spans="1:15" ht="15" customHeight="1" x14ac:dyDescent="0.2">
      <c r="A17" s="40">
        <v>10</v>
      </c>
      <c r="B17" s="40" t="s">
        <v>276</v>
      </c>
      <c r="C17" s="42">
        <f>SUM(D17:O17)</f>
        <v>2120</v>
      </c>
      <c r="D17" s="38">
        <v>0</v>
      </c>
      <c r="E17" s="38">
        <f>250</f>
        <v>250</v>
      </c>
      <c r="F17" s="38">
        <f>375+225+250</f>
        <v>850</v>
      </c>
      <c r="G17" s="38">
        <f>200+225+145</f>
        <v>570</v>
      </c>
      <c r="H17" s="38">
        <f>225+225</f>
        <v>450</v>
      </c>
      <c r="I17" s="38"/>
      <c r="J17" s="38"/>
      <c r="K17" s="38"/>
      <c r="L17" s="38"/>
      <c r="M17" s="38"/>
      <c r="N17" s="38"/>
      <c r="O17" s="38"/>
    </row>
    <row r="18" spans="1:15" ht="15" customHeight="1" x14ac:dyDescent="0.2">
      <c r="A18" s="40">
        <v>11</v>
      </c>
      <c r="B18" s="40" t="s">
        <v>214</v>
      </c>
      <c r="C18" s="41">
        <f>SUM(D18:O18)</f>
        <v>2100</v>
      </c>
      <c r="D18" s="38">
        <v>375</v>
      </c>
      <c r="E18" s="38">
        <f>375</f>
        <v>375</v>
      </c>
      <c r="F18" s="38">
        <f>275</f>
        <v>275</v>
      </c>
      <c r="G18" s="38">
        <f>275</f>
        <v>275</v>
      </c>
      <c r="H18" s="38">
        <f>325+475</f>
        <v>800</v>
      </c>
      <c r="I18" s="38"/>
      <c r="J18" s="38"/>
      <c r="K18" s="38"/>
      <c r="L18" s="38"/>
      <c r="M18" s="38"/>
      <c r="N18" s="38"/>
      <c r="O18" s="38"/>
    </row>
    <row r="19" spans="1:15" ht="15" customHeight="1" x14ac:dyDescent="0.2">
      <c r="A19" s="40">
        <v>12</v>
      </c>
      <c r="B19" s="40" t="s">
        <v>154</v>
      </c>
      <c r="C19" s="41">
        <f>SUM(D19:O19)</f>
        <v>2035</v>
      </c>
      <c r="D19" s="38">
        <v>0</v>
      </c>
      <c r="E19" s="38">
        <f>300</f>
        <v>300</v>
      </c>
      <c r="F19" s="38">
        <f>350+160</f>
        <v>510</v>
      </c>
      <c r="G19" s="38">
        <f>350</f>
        <v>350</v>
      </c>
      <c r="H19" s="38">
        <f>300+575</f>
        <v>875</v>
      </c>
      <c r="I19" s="38"/>
      <c r="J19" s="38"/>
      <c r="K19" s="38"/>
      <c r="L19" s="38"/>
      <c r="M19" s="38"/>
      <c r="N19" s="38"/>
      <c r="O19" s="38"/>
    </row>
    <row r="20" spans="1:15" ht="15" customHeight="1" x14ac:dyDescent="0.2">
      <c r="A20" s="40">
        <v>13</v>
      </c>
      <c r="B20" s="40" t="s">
        <v>60</v>
      </c>
      <c r="C20" s="41">
        <f>SUM(D20:O20)</f>
        <v>1955</v>
      </c>
      <c r="D20" s="38">
        <v>130</v>
      </c>
      <c r="E20" s="38">
        <f>175</f>
        <v>175</v>
      </c>
      <c r="F20" s="38">
        <f>225</f>
        <v>225</v>
      </c>
      <c r="G20" s="38">
        <f>425+225</f>
        <v>650</v>
      </c>
      <c r="H20" s="38">
        <f>300+475</f>
        <v>775</v>
      </c>
      <c r="I20" s="38"/>
      <c r="J20" s="38"/>
      <c r="K20" s="38"/>
      <c r="L20" s="38"/>
      <c r="M20" s="38"/>
      <c r="N20" s="38"/>
      <c r="O20" s="38"/>
    </row>
    <row r="21" spans="1:15" ht="15" customHeight="1" x14ac:dyDescent="0.2">
      <c r="A21" s="40">
        <v>14</v>
      </c>
      <c r="B21" s="40" t="s">
        <v>23</v>
      </c>
      <c r="C21" s="41">
        <f>SUM(D21:O21)</f>
        <v>1935</v>
      </c>
      <c r="D21" s="38">
        <v>160</v>
      </c>
      <c r="E21" s="38">
        <f>475</f>
        <v>475</v>
      </c>
      <c r="F21" s="38">
        <f>275+325</f>
        <v>600</v>
      </c>
      <c r="G21" s="38">
        <f>375</f>
        <v>375</v>
      </c>
      <c r="H21" s="38">
        <f>325</f>
        <v>325</v>
      </c>
      <c r="I21" s="38"/>
      <c r="J21" s="38"/>
      <c r="K21" s="38"/>
      <c r="L21" s="38"/>
      <c r="M21" s="38"/>
      <c r="N21" s="38"/>
      <c r="O21" s="38"/>
    </row>
    <row r="22" spans="1:15" ht="15" customHeight="1" x14ac:dyDescent="0.2">
      <c r="A22" s="40">
        <v>15</v>
      </c>
      <c r="B22" s="40" t="s">
        <v>221</v>
      </c>
      <c r="C22" s="41">
        <f>SUM(D22:O22)</f>
        <v>1865</v>
      </c>
      <c r="D22" s="38">
        <v>0</v>
      </c>
      <c r="E22" s="38">
        <v>0</v>
      </c>
      <c r="F22" s="38">
        <v>0</v>
      </c>
      <c r="G22" s="38">
        <f>115</f>
        <v>115</v>
      </c>
      <c r="H22" s="38">
        <f>325+425+575+425</f>
        <v>1750</v>
      </c>
      <c r="I22" s="38"/>
      <c r="J22" s="38"/>
      <c r="K22" s="38"/>
      <c r="L22" s="38"/>
      <c r="M22" s="38"/>
      <c r="N22" s="38"/>
      <c r="O22" s="38"/>
    </row>
    <row r="23" spans="1:15" ht="15" customHeight="1" x14ac:dyDescent="0.2">
      <c r="A23" s="40">
        <v>16</v>
      </c>
      <c r="B23" s="40" t="s">
        <v>232</v>
      </c>
      <c r="C23" s="41">
        <f>SUM(D23:O23)</f>
        <v>1800</v>
      </c>
      <c r="D23" s="38">
        <v>325</v>
      </c>
      <c r="E23" s="38">
        <f>575</f>
        <v>575</v>
      </c>
      <c r="F23" s="38">
        <v>0</v>
      </c>
      <c r="G23" s="38">
        <f>375+350</f>
        <v>725</v>
      </c>
      <c r="H23" s="38">
        <f>175</f>
        <v>175</v>
      </c>
      <c r="I23" s="38"/>
      <c r="J23" s="38"/>
      <c r="K23" s="38"/>
      <c r="L23" s="38"/>
      <c r="M23" s="38"/>
      <c r="N23" s="38"/>
      <c r="O23" s="38"/>
    </row>
    <row r="24" spans="1:15" ht="15" customHeight="1" x14ac:dyDescent="0.2">
      <c r="A24" s="40">
        <v>17</v>
      </c>
      <c r="B24" s="40" t="s">
        <v>290</v>
      </c>
      <c r="C24" s="41">
        <f>SUM(D24:O24)</f>
        <v>1775</v>
      </c>
      <c r="D24" s="38">
        <v>0</v>
      </c>
      <c r="E24" s="38">
        <v>0</v>
      </c>
      <c r="F24" s="38">
        <f>200+325</f>
        <v>525</v>
      </c>
      <c r="G24" s="38">
        <f>250</f>
        <v>250</v>
      </c>
      <c r="H24" s="38">
        <f>250+175+575</f>
        <v>1000</v>
      </c>
      <c r="I24" s="38"/>
      <c r="J24" s="38"/>
      <c r="K24" s="38"/>
      <c r="L24" s="38"/>
      <c r="M24" s="38"/>
      <c r="N24" s="38"/>
      <c r="O24" s="38"/>
    </row>
    <row r="25" spans="1:15" ht="15" customHeight="1" x14ac:dyDescent="0.2">
      <c r="A25" s="40">
        <v>18</v>
      </c>
      <c r="B25" s="40" t="s">
        <v>255</v>
      </c>
      <c r="C25" s="41">
        <f>SUM(D25:O25)</f>
        <v>1410</v>
      </c>
      <c r="D25" s="38">
        <v>0</v>
      </c>
      <c r="E25" s="38">
        <v>0</v>
      </c>
      <c r="F25" s="38">
        <f>425</f>
        <v>425</v>
      </c>
      <c r="G25" s="38">
        <f>350+475+160</f>
        <v>985</v>
      </c>
      <c r="H25" s="38">
        <v>0</v>
      </c>
      <c r="I25" s="38"/>
      <c r="J25" s="38"/>
      <c r="K25" s="38"/>
      <c r="L25" s="38"/>
      <c r="M25" s="38"/>
      <c r="N25" s="38"/>
      <c r="O25" s="38"/>
    </row>
    <row r="26" spans="1:15" ht="15" customHeight="1" x14ac:dyDescent="0.2">
      <c r="A26" s="40">
        <v>19</v>
      </c>
      <c r="B26" s="40" t="s">
        <v>138</v>
      </c>
      <c r="C26" s="41">
        <f>SUM(D26:O26)</f>
        <v>1400</v>
      </c>
      <c r="D26" s="38">
        <v>225</v>
      </c>
      <c r="E26" s="38">
        <v>0</v>
      </c>
      <c r="F26" s="38">
        <f>475</f>
        <v>475</v>
      </c>
      <c r="G26" s="38">
        <f>225+275+200</f>
        <v>700</v>
      </c>
      <c r="H26" s="38">
        <v>0</v>
      </c>
      <c r="I26" s="38"/>
      <c r="J26" s="38"/>
      <c r="K26" s="38"/>
      <c r="L26" s="38"/>
      <c r="M26" s="38"/>
      <c r="N26" s="38"/>
      <c r="O26" s="38"/>
    </row>
    <row r="27" spans="1:15" ht="15" customHeight="1" x14ac:dyDescent="0.2">
      <c r="A27" s="40">
        <v>19</v>
      </c>
      <c r="B27" s="40" t="s">
        <v>198</v>
      </c>
      <c r="C27" s="41">
        <f>SUM(D27:O27)</f>
        <v>1400</v>
      </c>
      <c r="D27" s="38">
        <v>475</v>
      </c>
      <c r="E27" s="38">
        <v>0</v>
      </c>
      <c r="F27" s="38">
        <f>200</f>
        <v>200</v>
      </c>
      <c r="G27" s="38">
        <f>425+300</f>
        <v>725</v>
      </c>
      <c r="H27" s="38">
        <v>0</v>
      </c>
      <c r="I27" s="38"/>
      <c r="J27" s="38"/>
      <c r="K27" s="38"/>
      <c r="L27" s="38"/>
      <c r="M27" s="38"/>
      <c r="N27" s="38"/>
      <c r="O27" s="38"/>
    </row>
    <row r="28" spans="1:15" ht="15" customHeight="1" x14ac:dyDescent="0.2">
      <c r="A28" s="40">
        <v>20</v>
      </c>
      <c r="B28" s="40" t="s">
        <v>264</v>
      </c>
      <c r="C28" s="41">
        <f>SUM(D28:O28)</f>
        <v>1125</v>
      </c>
      <c r="D28" s="38">
        <v>0</v>
      </c>
      <c r="E28" s="38">
        <v>0</v>
      </c>
      <c r="F28" s="38">
        <f>425</f>
        <v>425</v>
      </c>
      <c r="G28" s="38">
        <f>275</f>
        <v>275</v>
      </c>
      <c r="H28" s="38">
        <f>425</f>
        <v>425</v>
      </c>
      <c r="I28" s="38"/>
      <c r="J28" s="38"/>
      <c r="K28" s="38"/>
      <c r="L28" s="38"/>
      <c r="M28" s="38"/>
      <c r="N28" s="38"/>
      <c r="O28" s="38"/>
    </row>
    <row r="29" spans="1:15" ht="15" customHeight="1" x14ac:dyDescent="0.2">
      <c r="A29" s="40">
        <v>21</v>
      </c>
      <c r="B29" s="40" t="s">
        <v>257</v>
      </c>
      <c r="C29" s="41">
        <f>SUM(D29:O29)</f>
        <v>1100</v>
      </c>
      <c r="D29" s="38">
        <v>350</v>
      </c>
      <c r="E29" s="38">
        <f>575</f>
        <v>575</v>
      </c>
      <c r="F29" s="38">
        <f>175</f>
        <v>175</v>
      </c>
      <c r="G29" s="38">
        <v>0</v>
      </c>
      <c r="H29" s="38">
        <v>0</v>
      </c>
      <c r="I29" s="38"/>
      <c r="J29" s="38"/>
      <c r="K29" s="38"/>
      <c r="L29" s="38"/>
      <c r="M29" s="38"/>
      <c r="N29" s="38"/>
      <c r="O29" s="38"/>
    </row>
    <row r="30" spans="1:15" ht="15" customHeight="1" x14ac:dyDescent="0.2">
      <c r="A30" s="40">
        <v>22</v>
      </c>
      <c r="B30" s="40" t="s">
        <v>165</v>
      </c>
      <c r="C30" s="41">
        <f>SUM(D30:O30)</f>
        <v>1025</v>
      </c>
      <c r="D30" s="38">
        <v>0</v>
      </c>
      <c r="E30" s="38">
        <v>0</v>
      </c>
      <c r="F30" s="38">
        <f>300</f>
        <v>300</v>
      </c>
      <c r="G30" s="38">
        <v>0</v>
      </c>
      <c r="H30" s="38">
        <f>425+300</f>
        <v>725</v>
      </c>
      <c r="I30" s="38"/>
      <c r="J30" s="38"/>
      <c r="K30" s="38"/>
      <c r="L30" s="38"/>
      <c r="M30" s="38"/>
      <c r="N30" s="38"/>
      <c r="O30" s="38"/>
    </row>
    <row r="31" spans="1:15" ht="15" customHeight="1" x14ac:dyDescent="0.2">
      <c r="A31" s="40">
        <v>23</v>
      </c>
      <c r="B31" s="40" t="s">
        <v>233</v>
      </c>
      <c r="C31" s="41">
        <f>SUM(D31:O31)</f>
        <v>1010</v>
      </c>
      <c r="D31" s="38">
        <v>250</v>
      </c>
      <c r="E31" s="38">
        <v>0</v>
      </c>
      <c r="F31" s="38">
        <v>0</v>
      </c>
      <c r="G31" s="38">
        <f>300+300</f>
        <v>600</v>
      </c>
      <c r="H31" s="38">
        <f>160</f>
        <v>160</v>
      </c>
      <c r="I31" s="38"/>
      <c r="J31" s="38"/>
      <c r="K31" s="38"/>
      <c r="L31" s="38"/>
      <c r="M31" s="38"/>
      <c r="N31" s="38"/>
      <c r="O31" s="38"/>
    </row>
    <row r="32" spans="1:15" ht="15" customHeight="1" x14ac:dyDescent="0.2">
      <c r="A32" s="40">
        <v>24</v>
      </c>
      <c r="B32" s="40" t="s">
        <v>317</v>
      </c>
      <c r="C32" s="41">
        <f>SUM(D32:O32)</f>
        <v>950</v>
      </c>
      <c r="D32" s="38">
        <v>0</v>
      </c>
      <c r="E32" s="38">
        <v>0</v>
      </c>
      <c r="F32" s="38">
        <v>0</v>
      </c>
      <c r="G32" s="38">
        <f>425</f>
        <v>425</v>
      </c>
      <c r="H32" s="38">
        <f>250+275</f>
        <v>525</v>
      </c>
      <c r="I32" s="38"/>
      <c r="J32" s="38"/>
      <c r="K32" s="38"/>
      <c r="L32" s="38"/>
      <c r="M32" s="38"/>
      <c r="N32" s="38"/>
      <c r="O32" s="38"/>
    </row>
    <row r="33" spans="1:15" ht="15" customHeight="1" x14ac:dyDescent="0.2">
      <c r="A33" s="40">
        <v>25</v>
      </c>
      <c r="B33" s="40" t="s">
        <v>254</v>
      </c>
      <c r="C33" s="41">
        <f>SUM(D33:O33)</f>
        <v>865</v>
      </c>
      <c r="D33" s="38">
        <v>115</v>
      </c>
      <c r="E33" s="38">
        <v>0</v>
      </c>
      <c r="F33" s="38">
        <f>575</f>
        <v>575</v>
      </c>
      <c r="G33" s="38">
        <f>175</f>
        <v>175</v>
      </c>
      <c r="H33" s="38">
        <v>0</v>
      </c>
      <c r="I33" s="38"/>
      <c r="J33" s="38"/>
      <c r="K33" s="38"/>
      <c r="L33" s="38"/>
      <c r="M33" s="38"/>
      <c r="N33" s="38"/>
      <c r="O33" s="38"/>
    </row>
    <row r="34" spans="1:15" ht="15" customHeight="1" x14ac:dyDescent="0.2">
      <c r="A34" s="40">
        <v>26</v>
      </c>
      <c r="B34" s="40" t="s">
        <v>271</v>
      </c>
      <c r="C34" s="41">
        <f>SUM(D34:O34)</f>
        <v>835</v>
      </c>
      <c r="D34" s="38">
        <v>0</v>
      </c>
      <c r="E34" s="38">
        <f>160</f>
        <v>160</v>
      </c>
      <c r="F34" s="38">
        <f>475</f>
        <v>475</v>
      </c>
      <c r="G34" s="38">
        <f>200</f>
        <v>200</v>
      </c>
      <c r="H34" s="38">
        <v>0</v>
      </c>
      <c r="I34" s="38"/>
      <c r="J34" s="38"/>
      <c r="K34" s="38"/>
      <c r="L34" s="38"/>
      <c r="M34" s="38"/>
      <c r="N34" s="38"/>
      <c r="O34" s="38"/>
    </row>
    <row r="35" spans="1:15" ht="15" customHeight="1" x14ac:dyDescent="0.2">
      <c r="A35" s="40">
        <v>27</v>
      </c>
      <c r="B35" s="40" t="s">
        <v>315</v>
      </c>
      <c r="C35" s="41">
        <f>SUM(D35:O35)</f>
        <v>835</v>
      </c>
      <c r="D35" s="38">
        <v>0</v>
      </c>
      <c r="E35" s="38">
        <v>0</v>
      </c>
      <c r="F35" s="38">
        <v>0</v>
      </c>
      <c r="G35" s="38">
        <v>225</v>
      </c>
      <c r="H35" s="38">
        <f>160+200+250</f>
        <v>610</v>
      </c>
      <c r="I35" s="38"/>
      <c r="J35" s="38"/>
      <c r="K35" s="38"/>
      <c r="L35" s="38"/>
      <c r="M35" s="38"/>
      <c r="N35" s="38"/>
      <c r="O35" s="38"/>
    </row>
    <row r="36" spans="1:15" ht="15" customHeight="1" x14ac:dyDescent="0.2">
      <c r="A36" s="40">
        <v>28</v>
      </c>
      <c r="B36" s="40" t="s">
        <v>18</v>
      </c>
      <c r="C36" s="41">
        <f>SUM(D36:O36)</f>
        <v>750</v>
      </c>
      <c r="D36" s="38">
        <v>0</v>
      </c>
      <c r="E36" s="38">
        <v>0</v>
      </c>
      <c r="F36" s="38">
        <v>0</v>
      </c>
      <c r="G36" s="38">
        <f>475+275</f>
        <v>750</v>
      </c>
      <c r="H36" s="38">
        <v>0</v>
      </c>
      <c r="I36" s="38"/>
      <c r="J36" s="38"/>
      <c r="K36" s="38"/>
      <c r="L36" s="38"/>
      <c r="M36" s="38"/>
      <c r="N36" s="38"/>
      <c r="O36" s="38"/>
    </row>
    <row r="37" spans="1:15" ht="15" customHeight="1" x14ac:dyDescent="0.2">
      <c r="A37" s="40">
        <v>29</v>
      </c>
      <c r="B37" s="40" t="s">
        <v>187</v>
      </c>
      <c r="C37" s="41">
        <f>SUM(D37:O37)</f>
        <v>735</v>
      </c>
      <c r="D37" s="38">
        <v>200</v>
      </c>
      <c r="E37" s="38">
        <v>0</v>
      </c>
      <c r="F37" s="38">
        <v>0</v>
      </c>
      <c r="G37" s="38">
        <f>160</f>
        <v>160</v>
      </c>
      <c r="H37" s="38">
        <f>375</f>
        <v>375</v>
      </c>
      <c r="I37" s="38"/>
      <c r="J37" s="38"/>
      <c r="K37" s="38"/>
      <c r="L37" s="38"/>
      <c r="M37" s="38"/>
      <c r="N37" s="38"/>
      <c r="O37" s="38"/>
    </row>
    <row r="38" spans="1:15" ht="15" customHeight="1" x14ac:dyDescent="0.2">
      <c r="A38" s="40">
        <v>30</v>
      </c>
      <c r="B38" s="40" t="s">
        <v>312</v>
      </c>
      <c r="C38" s="41">
        <f>SUM(D38:O38)</f>
        <v>630</v>
      </c>
      <c r="D38" s="38">
        <v>0</v>
      </c>
      <c r="E38" s="38">
        <v>0</v>
      </c>
      <c r="F38" s="38">
        <v>0</v>
      </c>
      <c r="G38" s="38">
        <f>275+225+130</f>
        <v>630</v>
      </c>
      <c r="H38" s="38">
        <v>0</v>
      </c>
      <c r="I38" s="38"/>
      <c r="J38" s="38"/>
      <c r="K38" s="38"/>
      <c r="L38" s="38"/>
      <c r="M38" s="38"/>
      <c r="N38" s="38"/>
      <c r="O38" s="38"/>
    </row>
    <row r="39" spans="1:15" ht="15" customHeight="1" x14ac:dyDescent="0.2">
      <c r="A39" s="40">
        <v>31</v>
      </c>
      <c r="B39" s="40" t="s">
        <v>59</v>
      </c>
      <c r="C39" s="41">
        <f>SUM(D39:O39)</f>
        <v>600</v>
      </c>
      <c r="D39" s="38">
        <v>0</v>
      </c>
      <c r="E39" s="38">
        <v>0</v>
      </c>
      <c r="F39" s="38">
        <v>0</v>
      </c>
      <c r="G39" s="38">
        <f>300</f>
        <v>300</v>
      </c>
      <c r="H39" s="38">
        <f>300</f>
        <v>300</v>
      </c>
      <c r="I39" s="38"/>
      <c r="J39" s="38"/>
      <c r="K39" s="38"/>
      <c r="L39" s="38"/>
      <c r="M39" s="38"/>
      <c r="N39" s="38"/>
      <c r="O39" s="38"/>
    </row>
    <row r="40" spans="1:15" ht="15" customHeight="1" x14ac:dyDescent="0.2">
      <c r="A40" s="40">
        <v>32</v>
      </c>
      <c r="B40" s="40" t="s">
        <v>288</v>
      </c>
      <c r="C40" s="41">
        <f>SUM(D40:O40)</f>
        <v>575</v>
      </c>
      <c r="D40" s="38">
        <v>0</v>
      </c>
      <c r="E40" s="38">
        <v>0</v>
      </c>
      <c r="F40" s="38">
        <f>575</f>
        <v>575</v>
      </c>
      <c r="G40" s="38">
        <v>0</v>
      </c>
      <c r="H40" s="38">
        <v>0</v>
      </c>
      <c r="I40" s="38"/>
      <c r="J40" s="38"/>
      <c r="K40" s="38"/>
      <c r="L40" s="38"/>
      <c r="M40" s="38"/>
      <c r="N40" s="38"/>
      <c r="O40" s="38"/>
    </row>
    <row r="41" spans="1:15" ht="15" customHeight="1" x14ac:dyDescent="0.2">
      <c r="A41" s="43">
        <v>33</v>
      </c>
      <c r="B41" s="43" t="s">
        <v>250</v>
      </c>
      <c r="C41" s="44">
        <f>SUM(D41:O41)</f>
        <v>555</v>
      </c>
      <c r="D41" s="38">
        <v>425</v>
      </c>
      <c r="E41" s="38">
        <v>0</v>
      </c>
      <c r="F41" s="38">
        <f>130</f>
        <v>130</v>
      </c>
      <c r="G41" s="38">
        <v>0</v>
      </c>
      <c r="H41" s="38">
        <v>0</v>
      </c>
      <c r="I41" s="38"/>
      <c r="J41" s="38"/>
      <c r="K41" s="38"/>
      <c r="L41" s="38"/>
      <c r="M41" s="38"/>
      <c r="N41" s="38"/>
      <c r="O41" s="38"/>
    </row>
    <row r="42" spans="1:15" ht="15" customHeight="1" x14ac:dyDescent="0.2">
      <c r="A42" s="43">
        <v>33</v>
      </c>
      <c r="B42" s="43" t="s">
        <v>313</v>
      </c>
      <c r="C42" s="44">
        <f>SUM(D42:O42)</f>
        <v>555</v>
      </c>
      <c r="D42" s="38">
        <v>0</v>
      </c>
      <c r="E42" s="38">
        <v>0</v>
      </c>
      <c r="F42" s="38">
        <v>0</v>
      </c>
      <c r="G42" s="38">
        <f>130+250+175</f>
        <v>555</v>
      </c>
      <c r="H42" s="38">
        <v>0</v>
      </c>
      <c r="I42" s="38"/>
      <c r="J42" s="38"/>
      <c r="K42" s="38"/>
      <c r="L42" s="38"/>
      <c r="M42" s="38"/>
      <c r="N42" s="38"/>
      <c r="O42" s="38"/>
    </row>
    <row r="43" spans="1:15" ht="15" customHeight="1" x14ac:dyDescent="0.2">
      <c r="A43" s="43">
        <v>34</v>
      </c>
      <c r="B43" s="43" t="s">
        <v>309</v>
      </c>
      <c r="C43" s="44">
        <f>SUM(D43:O43)</f>
        <v>500</v>
      </c>
      <c r="D43" s="38">
        <v>0</v>
      </c>
      <c r="E43" s="38">
        <v>0</v>
      </c>
      <c r="F43" s="38">
        <f>175</f>
        <v>175</v>
      </c>
      <c r="G43" s="38">
        <f>325</f>
        <v>325</v>
      </c>
      <c r="H43" s="38">
        <v>0</v>
      </c>
      <c r="I43" s="38"/>
      <c r="J43" s="38"/>
      <c r="K43" s="38"/>
      <c r="L43" s="38"/>
      <c r="M43" s="38"/>
      <c r="N43" s="38"/>
      <c r="O43" s="38"/>
    </row>
    <row r="44" spans="1:15" ht="15" customHeight="1" x14ac:dyDescent="0.2">
      <c r="A44" s="43">
        <v>35</v>
      </c>
      <c r="B44" s="43" t="s">
        <v>247</v>
      </c>
      <c r="C44" s="44">
        <f>SUM(D44:O44)</f>
        <v>475</v>
      </c>
      <c r="D44" s="38">
        <v>0</v>
      </c>
      <c r="E44" s="38">
        <v>0</v>
      </c>
      <c r="F44" s="38">
        <v>0</v>
      </c>
      <c r="G44" s="38">
        <v>0</v>
      </c>
      <c r="H44" s="38">
        <f>250+225</f>
        <v>475</v>
      </c>
      <c r="I44" s="38"/>
      <c r="J44" s="38"/>
      <c r="K44" s="38"/>
      <c r="L44" s="38"/>
      <c r="M44" s="38"/>
      <c r="N44" s="38"/>
      <c r="O44" s="38"/>
    </row>
    <row r="45" spans="1:15" ht="15" customHeight="1" x14ac:dyDescent="0.2">
      <c r="A45" s="43">
        <v>35</v>
      </c>
      <c r="B45" s="43" t="s">
        <v>248</v>
      </c>
      <c r="C45" s="44">
        <f>SUM(D45:O45)</f>
        <v>475</v>
      </c>
      <c r="D45" s="38">
        <v>0</v>
      </c>
      <c r="E45" s="38">
        <v>0</v>
      </c>
      <c r="F45" s="38">
        <f>475</f>
        <v>475</v>
      </c>
      <c r="G45" s="38">
        <v>0</v>
      </c>
      <c r="H45" s="38">
        <v>0</v>
      </c>
      <c r="I45" s="38"/>
      <c r="J45" s="38"/>
      <c r="K45" s="38"/>
      <c r="L45" s="38"/>
      <c r="M45" s="38"/>
      <c r="N45" s="38"/>
      <c r="O45" s="38"/>
    </row>
    <row r="46" spans="1:15" ht="15" customHeight="1" x14ac:dyDescent="0.2">
      <c r="A46" s="43">
        <v>35</v>
      </c>
      <c r="B46" s="43" t="s">
        <v>292</v>
      </c>
      <c r="C46" s="44">
        <f>SUM(D46:O46)</f>
        <v>475</v>
      </c>
      <c r="D46" s="38">
        <v>0</v>
      </c>
      <c r="E46" s="38">
        <v>0</v>
      </c>
      <c r="F46" s="38">
        <f>300</f>
        <v>300</v>
      </c>
      <c r="G46" s="38">
        <v>0</v>
      </c>
      <c r="H46" s="38">
        <f>175</f>
        <v>175</v>
      </c>
      <c r="I46" s="38"/>
      <c r="J46" s="38"/>
      <c r="K46" s="38"/>
      <c r="L46" s="38"/>
      <c r="M46" s="38"/>
      <c r="N46" s="38"/>
      <c r="O46" s="38"/>
    </row>
    <row r="47" spans="1:15" ht="15" customHeight="1" x14ac:dyDescent="0.2">
      <c r="A47" s="43">
        <v>36</v>
      </c>
      <c r="B47" s="43" t="s">
        <v>258</v>
      </c>
      <c r="C47" s="44">
        <f>SUM(D47:O47)</f>
        <v>375</v>
      </c>
      <c r="D47" s="38">
        <v>0</v>
      </c>
      <c r="E47" s="38">
        <v>0</v>
      </c>
      <c r="F47" s="38">
        <v>0</v>
      </c>
      <c r="G47" s="38">
        <f>375</f>
        <v>375</v>
      </c>
      <c r="H47" s="38">
        <v>0</v>
      </c>
      <c r="I47" s="38"/>
      <c r="J47" s="38"/>
      <c r="K47" s="38"/>
      <c r="L47" s="38"/>
      <c r="M47" s="38"/>
      <c r="N47" s="38"/>
      <c r="O47" s="38"/>
    </row>
    <row r="48" spans="1:15" ht="15" customHeight="1" x14ac:dyDescent="0.2">
      <c r="A48" s="43">
        <v>37</v>
      </c>
      <c r="B48" s="43" t="s">
        <v>203</v>
      </c>
      <c r="C48" s="44">
        <f>SUM(D48:O48)</f>
        <v>350</v>
      </c>
      <c r="D48" s="38">
        <v>0</v>
      </c>
      <c r="E48" s="38">
        <v>0</v>
      </c>
      <c r="F48" s="38">
        <v>0</v>
      </c>
      <c r="G48" s="38">
        <v>0</v>
      </c>
      <c r="H48" s="38">
        <f>350</f>
        <v>350</v>
      </c>
      <c r="I48" s="38"/>
      <c r="J48" s="38"/>
      <c r="K48" s="38"/>
      <c r="L48" s="38"/>
      <c r="M48" s="38"/>
      <c r="N48" s="38"/>
      <c r="O48" s="38"/>
    </row>
    <row r="49" spans="1:15" ht="15" customHeight="1" x14ac:dyDescent="0.2">
      <c r="A49" s="43">
        <v>37</v>
      </c>
      <c r="B49" s="43" t="s">
        <v>289</v>
      </c>
      <c r="C49" s="44">
        <f>SUM(D49:O49)</f>
        <v>350</v>
      </c>
      <c r="D49" s="38">
        <v>0</v>
      </c>
      <c r="E49" s="38">
        <v>0</v>
      </c>
      <c r="F49" s="38">
        <f>350</f>
        <v>350</v>
      </c>
      <c r="G49" s="38">
        <v>0</v>
      </c>
      <c r="H49" s="38">
        <v>0</v>
      </c>
      <c r="I49" s="38"/>
      <c r="J49" s="38"/>
      <c r="K49" s="38"/>
      <c r="L49" s="38"/>
      <c r="M49" s="38"/>
      <c r="N49" s="38"/>
      <c r="O49" s="38"/>
    </row>
    <row r="50" spans="1:15" ht="15" customHeight="1" x14ac:dyDescent="0.2">
      <c r="A50" s="43">
        <v>37</v>
      </c>
      <c r="B50" s="43" t="s">
        <v>216</v>
      </c>
      <c r="C50" s="44">
        <f>SUM(D50:O50)</f>
        <v>350</v>
      </c>
      <c r="D50" s="38">
        <v>0</v>
      </c>
      <c r="E50" s="38">
        <v>0</v>
      </c>
      <c r="F50" s="38">
        <f>350</f>
        <v>350</v>
      </c>
      <c r="G50" s="38">
        <v>0</v>
      </c>
      <c r="H50" s="38">
        <v>0</v>
      </c>
      <c r="I50" s="38"/>
      <c r="J50" s="38"/>
      <c r="K50" s="38"/>
      <c r="L50" s="38"/>
      <c r="M50" s="38"/>
      <c r="N50" s="38"/>
      <c r="O50" s="38"/>
    </row>
    <row r="51" spans="1:15" ht="15" customHeight="1" x14ac:dyDescent="0.2">
      <c r="A51" s="43">
        <v>38</v>
      </c>
      <c r="B51" s="43" t="s">
        <v>283</v>
      </c>
      <c r="C51" s="44">
        <f>SUM(D51:O51)</f>
        <v>325</v>
      </c>
      <c r="D51" s="38">
        <v>0</v>
      </c>
      <c r="E51" s="38">
        <v>325</v>
      </c>
      <c r="F51" s="38">
        <v>0</v>
      </c>
      <c r="G51" s="38">
        <v>0</v>
      </c>
      <c r="H51" s="38">
        <v>0</v>
      </c>
      <c r="I51" s="38"/>
      <c r="J51" s="38"/>
      <c r="K51" s="38"/>
      <c r="L51" s="38"/>
      <c r="M51" s="38"/>
      <c r="N51" s="38"/>
      <c r="O51" s="38"/>
    </row>
    <row r="52" spans="1:15" ht="15" customHeight="1" x14ac:dyDescent="0.2">
      <c r="A52" s="43">
        <v>39</v>
      </c>
      <c r="B52" s="43" t="s">
        <v>310</v>
      </c>
      <c r="C52" s="44">
        <f>SUM(D52:O52)</f>
        <v>290</v>
      </c>
      <c r="D52" s="38">
        <v>0</v>
      </c>
      <c r="E52" s="38">
        <v>0</v>
      </c>
      <c r="F52" s="38">
        <f>130</f>
        <v>130</v>
      </c>
      <c r="G52" s="38">
        <f>160</f>
        <v>160</v>
      </c>
      <c r="H52" s="38">
        <v>0</v>
      </c>
      <c r="I52" s="38"/>
      <c r="J52" s="38"/>
      <c r="K52" s="38"/>
      <c r="L52" s="38"/>
      <c r="M52" s="38"/>
      <c r="N52" s="38"/>
      <c r="O52" s="38"/>
    </row>
    <row r="53" spans="1:15" ht="15" customHeight="1" x14ac:dyDescent="0.2">
      <c r="A53" s="43">
        <v>40</v>
      </c>
      <c r="B53" s="43" t="s">
        <v>235</v>
      </c>
      <c r="C53" s="44">
        <f>SUM(D53:O53)</f>
        <v>275</v>
      </c>
      <c r="D53" s="38">
        <v>275</v>
      </c>
      <c r="E53" s="38">
        <v>0</v>
      </c>
      <c r="F53" s="38">
        <v>0</v>
      </c>
      <c r="G53" s="38">
        <v>0</v>
      </c>
      <c r="H53" s="38">
        <v>0</v>
      </c>
      <c r="I53" s="38"/>
      <c r="J53" s="38"/>
      <c r="K53" s="38"/>
      <c r="L53" s="38"/>
      <c r="M53" s="38"/>
      <c r="N53" s="38"/>
      <c r="O53" s="38"/>
    </row>
    <row r="54" spans="1:15" ht="15" customHeight="1" x14ac:dyDescent="0.2">
      <c r="A54" s="43">
        <v>40</v>
      </c>
      <c r="B54" s="43" t="s">
        <v>220</v>
      </c>
      <c r="C54" s="44">
        <f>SUM(D54:O54)</f>
        <v>275</v>
      </c>
      <c r="D54" s="38">
        <v>0</v>
      </c>
      <c r="E54" s="38">
        <v>0</v>
      </c>
      <c r="F54" s="38">
        <f>275</f>
        <v>275</v>
      </c>
      <c r="G54" s="38">
        <v>0</v>
      </c>
      <c r="H54" s="38">
        <v>0</v>
      </c>
      <c r="I54" s="38"/>
      <c r="J54" s="38"/>
      <c r="K54" s="38"/>
      <c r="L54" s="38"/>
      <c r="M54" s="38"/>
      <c r="N54" s="38"/>
      <c r="O54" s="38"/>
    </row>
    <row r="55" spans="1:15" ht="15" customHeight="1" x14ac:dyDescent="0.2">
      <c r="A55" s="43">
        <v>41</v>
      </c>
      <c r="B55" s="43" t="s">
        <v>306</v>
      </c>
      <c r="C55" s="44">
        <f>SUM(D55:O55)</f>
        <v>250</v>
      </c>
      <c r="D55" s="38">
        <v>0</v>
      </c>
      <c r="E55" s="38">
        <v>0</v>
      </c>
      <c r="F55" s="38">
        <f>250</f>
        <v>250</v>
      </c>
      <c r="G55" s="38">
        <v>0</v>
      </c>
      <c r="H55" s="38">
        <v>0</v>
      </c>
      <c r="I55" s="38"/>
      <c r="J55" s="38"/>
      <c r="K55" s="38"/>
      <c r="L55" s="38"/>
      <c r="M55" s="38"/>
      <c r="N55" s="38"/>
      <c r="O55" s="38"/>
    </row>
    <row r="56" spans="1:15" ht="15" customHeight="1" x14ac:dyDescent="0.2">
      <c r="A56" s="43">
        <v>42</v>
      </c>
      <c r="B56" s="43" t="s">
        <v>318</v>
      </c>
      <c r="C56" s="44">
        <f>SUM(D56:O56)</f>
        <v>225</v>
      </c>
      <c r="D56" s="38">
        <v>0</v>
      </c>
      <c r="E56" s="38">
        <v>0</v>
      </c>
      <c r="F56" s="38">
        <v>0</v>
      </c>
      <c r="G56" s="38">
        <v>0</v>
      </c>
      <c r="H56" s="38">
        <f>225</f>
        <v>225</v>
      </c>
      <c r="I56" s="38"/>
      <c r="J56" s="38"/>
      <c r="K56" s="38"/>
      <c r="L56" s="38"/>
      <c r="M56" s="38"/>
      <c r="N56" s="38"/>
      <c r="O56" s="38"/>
    </row>
    <row r="57" spans="1:15" ht="15" customHeight="1" x14ac:dyDescent="0.2">
      <c r="A57" s="39">
        <v>43</v>
      </c>
      <c r="B57" s="39" t="s">
        <v>319</v>
      </c>
      <c r="C57" s="38">
        <f>SUM(D57:O57)</f>
        <v>200</v>
      </c>
      <c r="D57" s="38">
        <v>0</v>
      </c>
      <c r="E57" s="38">
        <v>0</v>
      </c>
      <c r="F57" s="38">
        <v>0</v>
      </c>
      <c r="G57" s="38">
        <v>0</v>
      </c>
      <c r="H57" s="38">
        <f>200</f>
        <v>200</v>
      </c>
      <c r="I57" s="38"/>
      <c r="J57" s="38"/>
      <c r="K57" s="38"/>
      <c r="L57" s="38"/>
      <c r="M57" s="38"/>
      <c r="N57" s="38"/>
      <c r="O57" s="38"/>
    </row>
    <row r="58" spans="1:15" ht="15" customHeight="1" x14ac:dyDescent="0.2">
      <c r="A58" s="39">
        <v>44</v>
      </c>
      <c r="B58" s="39" t="s">
        <v>316</v>
      </c>
      <c r="C58" s="38">
        <f>SUM(D58:O58)</f>
        <v>175</v>
      </c>
      <c r="D58" s="38">
        <v>0</v>
      </c>
      <c r="E58" s="38">
        <v>0</v>
      </c>
      <c r="F58" s="38">
        <v>0</v>
      </c>
      <c r="G58" s="38">
        <f>175</f>
        <v>175</v>
      </c>
      <c r="H58" s="38">
        <v>0</v>
      </c>
      <c r="I58" s="38"/>
      <c r="J58" s="38"/>
      <c r="K58" s="38"/>
      <c r="L58" s="38"/>
      <c r="M58" s="38"/>
      <c r="N58" s="38"/>
      <c r="O58" s="38"/>
    </row>
    <row r="59" spans="1:15" ht="15" customHeight="1" x14ac:dyDescent="0.2">
      <c r="A59" s="39">
        <v>45</v>
      </c>
      <c r="B59" s="39" t="s">
        <v>270</v>
      </c>
      <c r="C59" s="38">
        <f>SUM(D59:O59)</f>
        <v>160</v>
      </c>
      <c r="D59" s="38">
        <v>0</v>
      </c>
      <c r="E59" s="38">
        <v>0</v>
      </c>
      <c r="F59" s="38">
        <f>160</f>
        <v>160</v>
      </c>
      <c r="G59" s="38">
        <v>0</v>
      </c>
      <c r="H59" s="38">
        <v>0</v>
      </c>
      <c r="I59" s="38"/>
      <c r="J59" s="38"/>
      <c r="K59" s="38"/>
      <c r="L59" s="38"/>
      <c r="M59" s="38"/>
      <c r="N59" s="38"/>
      <c r="O59" s="38"/>
    </row>
    <row r="60" spans="1:15" ht="15" customHeight="1" x14ac:dyDescent="0.2">
      <c r="A60" s="39">
        <v>46</v>
      </c>
      <c r="B60" s="39" t="s">
        <v>307</v>
      </c>
      <c r="C60" s="38">
        <f>SUM(D60:O60)</f>
        <v>145</v>
      </c>
      <c r="D60" s="38">
        <v>0</v>
      </c>
      <c r="E60" s="38">
        <v>0</v>
      </c>
      <c r="F60" s="38">
        <f>145</f>
        <v>145</v>
      </c>
      <c r="G60" s="38">
        <v>0</v>
      </c>
      <c r="H60" s="38">
        <v>0</v>
      </c>
      <c r="I60" s="38"/>
      <c r="J60" s="38"/>
      <c r="K60" s="38"/>
      <c r="L60" s="38"/>
      <c r="M60" s="38"/>
      <c r="N60" s="38"/>
      <c r="O60" s="38"/>
    </row>
    <row r="61" spans="1:15" ht="15" customHeight="1" x14ac:dyDescent="0.2">
      <c r="A61" s="39">
        <v>46</v>
      </c>
      <c r="B61" s="39" t="s">
        <v>291</v>
      </c>
      <c r="C61" s="38">
        <f>SUM(D61:O61)</f>
        <v>145</v>
      </c>
      <c r="D61" s="38">
        <v>0</v>
      </c>
      <c r="E61" s="38">
        <v>0</v>
      </c>
      <c r="F61" s="38">
        <f>145</f>
        <v>145</v>
      </c>
      <c r="G61" s="38">
        <v>0</v>
      </c>
      <c r="H61" s="38">
        <v>0</v>
      </c>
      <c r="I61" s="38"/>
      <c r="J61" s="38"/>
      <c r="K61" s="38"/>
      <c r="L61" s="38"/>
      <c r="M61" s="38"/>
      <c r="N61" s="38"/>
      <c r="O61" s="38"/>
    </row>
    <row r="62" spans="1:15" ht="15" customHeight="1" x14ac:dyDescent="0.2">
      <c r="A62" s="39">
        <v>47</v>
      </c>
      <c r="B62" s="39" t="s">
        <v>9</v>
      </c>
      <c r="C62" s="38">
        <f>SUM(D62:O62)</f>
        <v>130</v>
      </c>
      <c r="D62" s="38">
        <v>0</v>
      </c>
      <c r="E62" s="38">
        <v>0</v>
      </c>
      <c r="F62" s="38">
        <f>130</f>
        <v>130</v>
      </c>
      <c r="G62" s="38">
        <v>0</v>
      </c>
      <c r="H62" s="38">
        <v>0</v>
      </c>
      <c r="I62" s="38"/>
      <c r="J62" s="38"/>
      <c r="K62" s="38"/>
      <c r="L62" s="38"/>
      <c r="M62" s="38"/>
      <c r="N62" s="38"/>
      <c r="O62" s="38"/>
    </row>
    <row r="63" spans="1:15" ht="15" customHeight="1" x14ac:dyDescent="0.2">
      <c r="A63" s="39">
        <v>48</v>
      </c>
      <c r="B63" s="39" t="s">
        <v>308</v>
      </c>
      <c r="C63" s="38">
        <f>SUM(D63:O63)</f>
        <v>115</v>
      </c>
      <c r="D63" s="38">
        <v>0</v>
      </c>
      <c r="E63" s="38">
        <v>0</v>
      </c>
      <c r="F63" s="38">
        <f>115</f>
        <v>115</v>
      </c>
      <c r="G63" s="38">
        <v>0</v>
      </c>
      <c r="H63" s="38">
        <v>0</v>
      </c>
      <c r="I63" s="38"/>
      <c r="J63" s="38"/>
      <c r="K63" s="38"/>
      <c r="L63" s="38"/>
      <c r="M63" s="38"/>
      <c r="N63" s="38"/>
      <c r="O63" s="38"/>
    </row>
    <row r="64" spans="1:15" ht="15" customHeight="1" x14ac:dyDescent="0.2">
      <c r="A64" s="39">
        <v>48</v>
      </c>
      <c r="B64" s="39" t="s">
        <v>311</v>
      </c>
      <c r="C64" s="38">
        <f>SUM(D64:O64)</f>
        <v>115</v>
      </c>
      <c r="D64" s="38">
        <v>0</v>
      </c>
      <c r="E64" s="38">
        <v>0</v>
      </c>
      <c r="F64" s="38">
        <f>115</f>
        <v>115</v>
      </c>
      <c r="G64" s="38">
        <v>0</v>
      </c>
      <c r="H64" s="38">
        <v>0</v>
      </c>
      <c r="I64" s="38"/>
      <c r="J64" s="38"/>
      <c r="K64" s="38"/>
      <c r="L64" s="38"/>
      <c r="M64" s="38"/>
      <c r="N64" s="38"/>
      <c r="O64" s="38"/>
    </row>
    <row r="65" spans="1:15" ht="15" customHeight="1" x14ac:dyDescent="0.2">
      <c r="A65" s="39">
        <v>48</v>
      </c>
      <c r="B65" s="39" t="s">
        <v>314</v>
      </c>
      <c r="C65" s="38">
        <f>SUM(D65:O65)</f>
        <v>115</v>
      </c>
      <c r="D65" s="38">
        <v>0</v>
      </c>
      <c r="E65" s="38">
        <v>0</v>
      </c>
      <c r="F65" s="38">
        <v>0</v>
      </c>
      <c r="G65" s="38">
        <f>115</f>
        <v>115</v>
      </c>
      <c r="H65" s="38">
        <v>0</v>
      </c>
      <c r="I65" s="38"/>
      <c r="J65" s="38"/>
      <c r="K65" s="38"/>
      <c r="L65" s="38"/>
      <c r="M65" s="38"/>
      <c r="N65" s="38"/>
      <c r="O65" s="38"/>
    </row>
    <row r="66" spans="1:15" ht="15" customHeight="1" x14ac:dyDescent="0.2">
      <c r="A66" s="25"/>
      <c r="B66" s="25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8.75" customHeight="1" x14ac:dyDescent="0.25">
      <c r="A67" s="30" t="s">
        <v>3</v>
      </c>
      <c r="B67" s="31"/>
      <c r="C67" s="31"/>
      <c r="D67" s="31"/>
      <c r="E67" s="3"/>
      <c r="F67" s="3"/>
      <c r="G67" s="3"/>
      <c r="H67" s="3"/>
      <c r="I67" s="3"/>
      <c r="J67" s="3"/>
    </row>
    <row r="68" spans="1:15" ht="18.75" customHeight="1" x14ac:dyDescent="0.25">
      <c r="A68" s="32" t="s">
        <v>4</v>
      </c>
      <c r="B68" s="33"/>
      <c r="C68" s="33"/>
      <c r="D68" s="33"/>
      <c r="E68" s="4"/>
      <c r="F68" s="4"/>
      <c r="G68" s="4"/>
      <c r="H68" s="4"/>
      <c r="I68" s="4"/>
      <c r="J68" s="4"/>
    </row>
    <row r="69" spans="1:15" ht="18.75" customHeight="1" x14ac:dyDescent="0.25">
      <c r="A69" s="34" t="s">
        <v>5</v>
      </c>
      <c r="B69" s="35"/>
      <c r="C69" s="35"/>
      <c r="D69" s="35"/>
      <c r="E69" s="5"/>
      <c r="F69" s="5"/>
      <c r="G69" s="5"/>
      <c r="H69" s="5"/>
      <c r="I69" s="5"/>
      <c r="J69" s="5"/>
    </row>
    <row r="71" spans="1:15" ht="21" customHeight="1" x14ac:dyDescent="0.2"/>
    <row r="95" ht="18.75" customHeight="1" x14ac:dyDescent="0.2"/>
    <row r="96" ht="18.75" customHeight="1" x14ac:dyDescent="0.2"/>
  </sheetData>
  <sortState ref="A8:O65">
    <sortCondition descending="1" ref="C8:C65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ignoredErrors>
    <ignoredError sqref="G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selection activeCell="U9" sqref="U9"/>
    </sheetView>
  </sheetViews>
  <sheetFormatPr defaultRowHeight="12.75" x14ac:dyDescent="0.2"/>
  <cols>
    <col min="1" max="1" width="7.5703125" customWidth="1"/>
    <col min="2" max="2" width="20.5703125" customWidth="1"/>
    <col min="3" max="3" width="8.85546875" customWidth="1"/>
    <col min="4" max="22" width="5" customWidth="1"/>
  </cols>
  <sheetData>
    <row r="1" spans="1:22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22" ht="45" customHeight="1" x14ac:dyDescent="0.5">
      <c r="A2" s="48" t="s">
        <v>218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40.5" customHeight="1" x14ac:dyDescent="0.4">
      <c r="A3" s="50" t="s">
        <v>263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30" customHeight="1" x14ac:dyDescent="0.4">
      <c r="A5" s="52" t="s">
        <v>284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45489</v>
      </c>
      <c r="E7" s="2">
        <v>45496</v>
      </c>
      <c r="F7" s="2">
        <v>45503</v>
      </c>
      <c r="G7" s="2">
        <v>45510</v>
      </c>
      <c r="H7" s="2">
        <v>45517</v>
      </c>
      <c r="I7" s="2">
        <v>45524</v>
      </c>
      <c r="J7" s="2">
        <v>45529</v>
      </c>
      <c r="K7" s="2">
        <v>45531</v>
      </c>
      <c r="L7" s="2">
        <v>45536</v>
      </c>
      <c r="M7" s="2">
        <v>45538</v>
      </c>
      <c r="N7" s="2">
        <v>45543</v>
      </c>
      <c r="O7" s="2">
        <v>45545</v>
      </c>
      <c r="P7" s="2">
        <v>45550</v>
      </c>
      <c r="Q7" s="2">
        <v>45552</v>
      </c>
      <c r="R7" s="2">
        <v>45557</v>
      </c>
      <c r="S7" s="2">
        <v>45561</v>
      </c>
      <c r="T7" s="2">
        <v>45564</v>
      </c>
      <c r="U7" s="2">
        <v>45567</v>
      </c>
      <c r="V7" s="2">
        <v>45568</v>
      </c>
    </row>
    <row r="8" spans="1:22" ht="15" customHeight="1" x14ac:dyDescent="0.2">
      <c r="A8" s="10">
        <v>1</v>
      </c>
      <c r="B8" s="10" t="s">
        <v>138</v>
      </c>
      <c r="C8" s="12">
        <f t="shared" ref="C8:C39" si="0">SUM(D8:V8)</f>
        <v>5820</v>
      </c>
      <c r="D8" s="11">
        <v>425</v>
      </c>
      <c r="E8" s="11">
        <v>475</v>
      </c>
      <c r="F8" s="11">
        <v>175</v>
      </c>
      <c r="G8" s="11">
        <v>275</v>
      </c>
      <c r="H8" s="11">
        <v>0</v>
      </c>
      <c r="I8" s="11">
        <v>175</v>
      </c>
      <c r="J8" s="11">
        <v>325</v>
      </c>
      <c r="K8" s="11">
        <v>275</v>
      </c>
      <c r="L8" s="11">
        <v>575</v>
      </c>
      <c r="M8" s="11">
        <v>0</v>
      </c>
      <c r="N8" s="11">
        <v>475</v>
      </c>
      <c r="O8" s="11">
        <v>250</v>
      </c>
      <c r="P8" s="11">
        <v>350</v>
      </c>
      <c r="Q8" s="11">
        <v>160</v>
      </c>
      <c r="R8" s="11">
        <v>475</v>
      </c>
      <c r="S8" s="11">
        <v>350</v>
      </c>
      <c r="T8" s="11">
        <v>475</v>
      </c>
      <c r="U8" s="11">
        <v>425</v>
      </c>
      <c r="V8" s="11">
        <v>160</v>
      </c>
    </row>
    <row r="9" spans="1:22" ht="15" customHeight="1" x14ac:dyDescent="0.2">
      <c r="A9" s="10">
        <v>2</v>
      </c>
      <c r="B9" s="10" t="s">
        <v>232</v>
      </c>
      <c r="C9" s="12">
        <f t="shared" si="0"/>
        <v>4625</v>
      </c>
      <c r="D9" s="11">
        <v>0</v>
      </c>
      <c r="E9" s="11">
        <v>575</v>
      </c>
      <c r="F9" s="11">
        <v>375</v>
      </c>
      <c r="G9" s="11">
        <v>375</v>
      </c>
      <c r="H9" s="11">
        <v>350</v>
      </c>
      <c r="I9" s="11">
        <v>250</v>
      </c>
      <c r="J9" s="11">
        <v>200</v>
      </c>
      <c r="K9" s="11">
        <v>0</v>
      </c>
      <c r="L9" s="11">
        <v>300</v>
      </c>
      <c r="M9" s="11">
        <v>0</v>
      </c>
      <c r="N9" s="11">
        <v>575</v>
      </c>
      <c r="O9" s="11">
        <v>0</v>
      </c>
      <c r="P9" s="11">
        <v>575</v>
      </c>
      <c r="Q9" s="11">
        <v>0</v>
      </c>
      <c r="R9" s="11">
        <v>0</v>
      </c>
      <c r="S9" s="11">
        <v>0</v>
      </c>
      <c r="T9" s="11">
        <v>0</v>
      </c>
      <c r="U9" s="11">
        <v>475</v>
      </c>
      <c r="V9" s="11">
        <v>575</v>
      </c>
    </row>
    <row r="10" spans="1:22" ht="15" customHeight="1" x14ac:dyDescent="0.2">
      <c r="A10" s="10">
        <v>3</v>
      </c>
      <c r="B10" s="10" t="s">
        <v>246</v>
      </c>
      <c r="C10" s="12">
        <f t="shared" si="0"/>
        <v>3975</v>
      </c>
      <c r="D10" s="11">
        <v>0</v>
      </c>
      <c r="E10" s="11">
        <v>0</v>
      </c>
      <c r="F10" s="11">
        <v>0</v>
      </c>
      <c r="G10" s="11">
        <v>325</v>
      </c>
      <c r="H10" s="11">
        <v>425</v>
      </c>
      <c r="I10" s="11">
        <v>350</v>
      </c>
      <c r="J10" s="11">
        <v>0</v>
      </c>
      <c r="K10" s="11">
        <v>0</v>
      </c>
      <c r="L10" s="11">
        <v>325</v>
      </c>
      <c r="M10" s="11">
        <v>350</v>
      </c>
      <c r="N10" s="11">
        <v>0</v>
      </c>
      <c r="O10" s="11">
        <v>575</v>
      </c>
      <c r="P10" s="11">
        <v>0</v>
      </c>
      <c r="Q10" s="11">
        <v>275</v>
      </c>
      <c r="R10" s="11">
        <v>0</v>
      </c>
      <c r="S10" s="11">
        <v>425</v>
      </c>
      <c r="T10" s="11">
        <v>0</v>
      </c>
      <c r="U10" s="11">
        <v>575</v>
      </c>
      <c r="V10" s="11">
        <v>350</v>
      </c>
    </row>
    <row r="11" spans="1:22" ht="15" customHeight="1" x14ac:dyDescent="0.2">
      <c r="A11" s="10">
        <v>4</v>
      </c>
      <c r="B11" s="10" t="s">
        <v>27</v>
      </c>
      <c r="C11" s="12">
        <f t="shared" si="0"/>
        <v>3950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175</v>
      </c>
      <c r="M11" s="11">
        <v>475</v>
      </c>
      <c r="N11" s="11">
        <v>350</v>
      </c>
      <c r="O11" s="11">
        <v>275</v>
      </c>
      <c r="P11" s="11">
        <v>475</v>
      </c>
      <c r="Q11" s="11">
        <v>375</v>
      </c>
      <c r="R11" s="11">
        <v>425</v>
      </c>
      <c r="S11" s="11">
        <v>575</v>
      </c>
      <c r="T11" s="11">
        <v>275</v>
      </c>
      <c r="U11" s="11">
        <v>250</v>
      </c>
      <c r="V11" s="11">
        <v>300</v>
      </c>
    </row>
    <row r="12" spans="1:22" ht="15" customHeight="1" x14ac:dyDescent="0.2">
      <c r="A12" s="10">
        <v>5</v>
      </c>
      <c r="B12" s="10" t="s">
        <v>54</v>
      </c>
      <c r="C12" s="12">
        <f t="shared" si="0"/>
        <v>3450</v>
      </c>
      <c r="D12" s="11">
        <v>475</v>
      </c>
      <c r="E12" s="11">
        <v>375</v>
      </c>
      <c r="F12" s="11">
        <v>0</v>
      </c>
      <c r="G12" s="11">
        <v>0</v>
      </c>
      <c r="H12" s="11">
        <v>0</v>
      </c>
      <c r="I12" s="11">
        <v>225</v>
      </c>
      <c r="J12" s="11">
        <v>300</v>
      </c>
      <c r="K12" s="11">
        <v>0</v>
      </c>
      <c r="L12" s="11">
        <v>0</v>
      </c>
      <c r="M12" s="11">
        <v>0</v>
      </c>
      <c r="N12" s="11">
        <v>225</v>
      </c>
      <c r="O12" s="11">
        <v>425</v>
      </c>
      <c r="P12" s="11">
        <v>175</v>
      </c>
      <c r="Q12" s="11">
        <v>300</v>
      </c>
      <c r="R12" s="11">
        <v>0</v>
      </c>
      <c r="S12" s="11">
        <v>0</v>
      </c>
      <c r="T12" s="11">
        <v>350</v>
      </c>
      <c r="U12" s="11">
        <v>325</v>
      </c>
      <c r="V12" s="11">
        <v>275</v>
      </c>
    </row>
    <row r="13" spans="1:22" ht="15" customHeight="1" x14ac:dyDescent="0.2">
      <c r="A13" s="10">
        <v>6</v>
      </c>
      <c r="B13" s="10" t="s">
        <v>222</v>
      </c>
      <c r="C13" s="12">
        <f t="shared" si="0"/>
        <v>3105</v>
      </c>
      <c r="D13" s="11">
        <v>325</v>
      </c>
      <c r="E13" s="11">
        <v>200</v>
      </c>
      <c r="F13" s="11">
        <v>200</v>
      </c>
      <c r="G13" s="11">
        <v>0</v>
      </c>
      <c r="H13" s="11">
        <v>145</v>
      </c>
      <c r="I13" s="11">
        <v>475</v>
      </c>
      <c r="J13" s="11">
        <v>115</v>
      </c>
      <c r="K13" s="11">
        <v>0</v>
      </c>
      <c r="L13" s="11">
        <v>350</v>
      </c>
      <c r="M13" s="11">
        <v>300</v>
      </c>
      <c r="N13" s="11">
        <v>0</v>
      </c>
      <c r="O13" s="11">
        <v>0</v>
      </c>
      <c r="P13" s="11">
        <v>145</v>
      </c>
      <c r="Q13" s="11">
        <v>250</v>
      </c>
      <c r="R13" s="11">
        <v>275</v>
      </c>
      <c r="S13" s="11">
        <v>0</v>
      </c>
      <c r="T13" s="11">
        <v>0</v>
      </c>
      <c r="U13" s="11">
        <v>0</v>
      </c>
      <c r="V13" s="11">
        <v>325</v>
      </c>
    </row>
    <row r="14" spans="1:22" ht="15" customHeight="1" x14ac:dyDescent="0.2">
      <c r="A14" s="10">
        <v>7</v>
      </c>
      <c r="B14" s="10" t="s">
        <v>60</v>
      </c>
      <c r="C14" s="12">
        <f t="shared" si="0"/>
        <v>2925</v>
      </c>
      <c r="D14" s="11">
        <v>0</v>
      </c>
      <c r="E14" s="11">
        <v>225</v>
      </c>
      <c r="F14" s="11">
        <v>0</v>
      </c>
      <c r="G14" s="11">
        <v>0</v>
      </c>
      <c r="H14" s="11">
        <v>0</v>
      </c>
      <c r="I14" s="11">
        <v>325</v>
      </c>
      <c r="J14" s="11">
        <v>0</v>
      </c>
      <c r="K14" s="11">
        <v>225</v>
      </c>
      <c r="L14" s="11">
        <v>0</v>
      </c>
      <c r="M14" s="11">
        <v>275</v>
      </c>
      <c r="N14" s="11">
        <v>250</v>
      </c>
      <c r="O14" s="11">
        <v>475</v>
      </c>
      <c r="P14" s="11">
        <v>250</v>
      </c>
      <c r="Q14" s="11">
        <v>175</v>
      </c>
      <c r="R14" s="11">
        <v>0</v>
      </c>
      <c r="S14" s="11">
        <v>0</v>
      </c>
      <c r="T14" s="11">
        <v>375</v>
      </c>
      <c r="U14" s="11">
        <v>350</v>
      </c>
      <c r="V14" s="11">
        <v>0</v>
      </c>
    </row>
    <row r="15" spans="1:22" ht="15" customHeight="1" x14ac:dyDescent="0.2">
      <c r="A15" s="10">
        <v>8</v>
      </c>
      <c r="B15" s="10" t="s">
        <v>257</v>
      </c>
      <c r="C15" s="12">
        <f t="shared" si="0"/>
        <v>2700</v>
      </c>
      <c r="D15" s="11">
        <v>0</v>
      </c>
      <c r="E15" s="11">
        <v>0</v>
      </c>
      <c r="F15" s="11">
        <v>225</v>
      </c>
      <c r="G15" s="11">
        <v>250</v>
      </c>
      <c r="H15" s="11">
        <v>0</v>
      </c>
      <c r="I15" s="11">
        <v>200</v>
      </c>
      <c r="J15" s="11">
        <v>0</v>
      </c>
      <c r="K15" s="11">
        <v>475</v>
      </c>
      <c r="L15" s="11">
        <v>0</v>
      </c>
      <c r="M15" s="11">
        <v>425</v>
      </c>
      <c r="N15" s="11">
        <v>0</v>
      </c>
      <c r="O15" s="11">
        <v>0</v>
      </c>
      <c r="P15" s="11">
        <v>0</v>
      </c>
      <c r="Q15" s="11">
        <v>575</v>
      </c>
      <c r="R15" s="11">
        <v>0</v>
      </c>
      <c r="S15" s="11">
        <v>325</v>
      </c>
      <c r="T15" s="11">
        <v>0</v>
      </c>
      <c r="U15" s="11">
        <v>0</v>
      </c>
      <c r="V15" s="11">
        <v>225</v>
      </c>
    </row>
    <row r="16" spans="1:22" ht="15" customHeight="1" x14ac:dyDescent="0.2">
      <c r="A16" s="10">
        <v>9</v>
      </c>
      <c r="B16" s="10" t="s">
        <v>235</v>
      </c>
      <c r="C16" s="12">
        <f t="shared" si="0"/>
        <v>2610</v>
      </c>
      <c r="D16" s="11">
        <v>0</v>
      </c>
      <c r="E16" s="11">
        <v>250</v>
      </c>
      <c r="F16" s="11">
        <v>575</v>
      </c>
      <c r="G16" s="11">
        <v>200</v>
      </c>
      <c r="H16" s="11">
        <v>0</v>
      </c>
      <c r="I16" s="11">
        <v>0</v>
      </c>
      <c r="J16" s="11">
        <v>0</v>
      </c>
      <c r="K16" s="11">
        <v>130</v>
      </c>
      <c r="L16" s="11">
        <v>475</v>
      </c>
      <c r="M16" s="11">
        <v>200</v>
      </c>
      <c r="N16" s="11">
        <v>0</v>
      </c>
      <c r="O16" s="11">
        <v>350</v>
      </c>
      <c r="P16" s="11">
        <v>130</v>
      </c>
      <c r="Q16" s="11">
        <v>0</v>
      </c>
      <c r="R16" s="11">
        <v>0</v>
      </c>
      <c r="S16" s="11">
        <v>0</v>
      </c>
      <c r="T16" s="11">
        <v>300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12</v>
      </c>
      <c r="C17" s="12">
        <f t="shared" si="0"/>
        <v>2475</v>
      </c>
      <c r="D17" s="11">
        <v>0</v>
      </c>
      <c r="E17" s="11">
        <v>0</v>
      </c>
      <c r="F17" s="11">
        <v>0</v>
      </c>
      <c r="G17" s="11">
        <v>0</v>
      </c>
      <c r="H17" s="11">
        <v>160</v>
      </c>
      <c r="I17" s="11">
        <v>575</v>
      </c>
      <c r="J17" s="11">
        <v>0</v>
      </c>
      <c r="K17" s="11">
        <v>575</v>
      </c>
      <c r="L17" s="11">
        <v>0</v>
      </c>
      <c r="M17" s="11">
        <v>325</v>
      </c>
      <c r="N17" s="11">
        <v>300</v>
      </c>
      <c r="O17" s="11">
        <v>0</v>
      </c>
      <c r="P17" s="11">
        <v>0</v>
      </c>
      <c r="Q17" s="11">
        <v>425</v>
      </c>
      <c r="R17" s="11">
        <v>0</v>
      </c>
      <c r="S17" s="11">
        <v>0</v>
      </c>
      <c r="T17" s="11">
        <v>0</v>
      </c>
      <c r="U17" s="11">
        <v>0</v>
      </c>
      <c r="V17" s="11">
        <v>115</v>
      </c>
    </row>
    <row r="18" spans="1:22" ht="15" customHeight="1" x14ac:dyDescent="0.2">
      <c r="A18" s="10">
        <v>10</v>
      </c>
      <c r="B18" s="10" t="s">
        <v>264</v>
      </c>
      <c r="C18" s="12">
        <f t="shared" si="0"/>
        <v>2475</v>
      </c>
      <c r="D18" s="11">
        <v>0</v>
      </c>
      <c r="E18" s="11">
        <v>425</v>
      </c>
      <c r="F18" s="11">
        <v>275</v>
      </c>
      <c r="G18" s="11">
        <v>475</v>
      </c>
      <c r="H18" s="11">
        <v>0</v>
      </c>
      <c r="I18" s="11">
        <v>0</v>
      </c>
      <c r="J18" s="11">
        <v>0</v>
      </c>
      <c r="K18" s="11">
        <v>375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350</v>
      </c>
      <c r="R18" s="11">
        <v>575</v>
      </c>
      <c r="S18" s="11">
        <v>0</v>
      </c>
      <c r="T18" s="11">
        <v>0</v>
      </c>
      <c r="U18" s="11">
        <v>0</v>
      </c>
      <c r="V18" s="11">
        <v>0</v>
      </c>
    </row>
    <row r="19" spans="1:22" ht="15" customHeight="1" x14ac:dyDescent="0.2">
      <c r="A19" s="10">
        <v>11</v>
      </c>
      <c r="B19" s="10" t="s">
        <v>221</v>
      </c>
      <c r="C19" s="11">
        <f t="shared" si="0"/>
        <v>2295</v>
      </c>
      <c r="D19" s="11">
        <v>350</v>
      </c>
      <c r="E19" s="11">
        <v>325</v>
      </c>
      <c r="F19" s="11">
        <v>350</v>
      </c>
      <c r="G19" s="11">
        <v>300</v>
      </c>
      <c r="H19" s="11">
        <v>300</v>
      </c>
      <c r="I19" s="11">
        <v>0</v>
      </c>
      <c r="J19" s="11">
        <v>0</v>
      </c>
      <c r="K19" s="11">
        <v>350</v>
      </c>
      <c r="L19" s="11">
        <v>160</v>
      </c>
      <c r="M19" s="11">
        <v>0</v>
      </c>
      <c r="N19" s="11">
        <v>160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12</v>
      </c>
      <c r="B20" s="10" t="s">
        <v>233</v>
      </c>
      <c r="C20" s="11">
        <f t="shared" si="0"/>
        <v>2270</v>
      </c>
      <c r="D20" s="11">
        <v>0</v>
      </c>
      <c r="E20" s="11">
        <v>350</v>
      </c>
      <c r="F20" s="11">
        <v>0</v>
      </c>
      <c r="G20" s="11">
        <v>425</v>
      </c>
      <c r="H20" s="11">
        <v>250</v>
      </c>
      <c r="I20" s="11">
        <v>0</v>
      </c>
      <c r="J20" s="11">
        <v>375</v>
      </c>
      <c r="K20" s="11">
        <v>0</v>
      </c>
      <c r="L20" s="11">
        <v>0</v>
      </c>
      <c r="M20" s="11">
        <v>0</v>
      </c>
      <c r="N20" s="11">
        <v>145</v>
      </c>
      <c r="O20" s="11">
        <v>0</v>
      </c>
      <c r="P20" s="11">
        <v>300</v>
      </c>
      <c r="Q20" s="11">
        <v>0</v>
      </c>
      <c r="R20" s="11">
        <v>0</v>
      </c>
      <c r="S20" s="11">
        <v>0</v>
      </c>
      <c r="T20" s="11">
        <v>425</v>
      </c>
      <c r="U20" s="11">
        <v>0</v>
      </c>
      <c r="V20" s="11">
        <v>0</v>
      </c>
    </row>
    <row r="21" spans="1:22" ht="15" customHeight="1" x14ac:dyDescent="0.2">
      <c r="A21" s="10">
        <v>13</v>
      </c>
      <c r="B21" s="10" t="s">
        <v>214</v>
      </c>
      <c r="C21" s="11">
        <f t="shared" si="0"/>
        <v>1755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250</v>
      </c>
      <c r="K21" s="11">
        <v>0</v>
      </c>
      <c r="L21" s="11">
        <v>130</v>
      </c>
      <c r="M21" s="11">
        <v>0</v>
      </c>
      <c r="N21" s="11">
        <v>200</v>
      </c>
      <c r="O21" s="11">
        <v>0</v>
      </c>
      <c r="P21" s="11">
        <v>225</v>
      </c>
      <c r="Q21" s="11">
        <v>0</v>
      </c>
      <c r="R21" s="11">
        <v>375</v>
      </c>
      <c r="S21" s="11">
        <v>0</v>
      </c>
      <c r="T21" s="11">
        <v>575</v>
      </c>
      <c r="U21" s="11">
        <v>0</v>
      </c>
      <c r="V21" s="11">
        <v>0</v>
      </c>
    </row>
    <row r="22" spans="1:22" ht="15" customHeight="1" x14ac:dyDescent="0.2">
      <c r="A22" s="10">
        <v>14</v>
      </c>
      <c r="B22" s="10" t="s">
        <v>24</v>
      </c>
      <c r="C22" s="11">
        <f t="shared" si="0"/>
        <v>1695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145</v>
      </c>
      <c r="J22" s="11">
        <v>0</v>
      </c>
      <c r="K22" s="11">
        <v>0</v>
      </c>
      <c r="L22" s="11">
        <v>0</v>
      </c>
      <c r="M22" s="11">
        <v>575</v>
      </c>
      <c r="N22" s="11">
        <v>375</v>
      </c>
      <c r="O22" s="11">
        <v>0</v>
      </c>
      <c r="P22" s="11">
        <v>0</v>
      </c>
      <c r="Q22" s="11">
        <v>0</v>
      </c>
      <c r="R22" s="11">
        <v>0</v>
      </c>
      <c r="S22" s="11">
        <v>225</v>
      </c>
      <c r="T22" s="11">
        <v>0</v>
      </c>
      <c r="U22" s="11">
        <v>0</v>
      </c>
      <c r="V22" s="11">
        <v>375</v>
      </c>
    </row>
    <row r="23" spans="1:22" ht="15" customHeight="1" x14ac:dyDescent="0.2">
      <c r="A23" s="10">
        <v>15</v>
      </c>
      <c r="B23" s="10" t="s">
        <v>23</v>
      </c>
      <c r="C23" s="11">
        <f t="shared" si="0"/>
        <v>1655</v>
      </c>
      <c r="D23" s="11">
        <v>0</v>
      </c>
      <c r="E23" s="11">
        <v>0</v>
      </c>
      <c r="F23" s="11">
        <v>0</v>
      </c>
      <c r="G23" s="11">
        <v>0</v>
      </c>
      <c r="H23" s="11">
        <v>175</v>
      </c>
      <c r="I23" s="11">
        <v>0</v>
      </c>
      <c r="J23" s="11">
        <v>130</v>
      </c>
      <c r="K23" s="11">
        <v>0</v>
      </c>
      <c r="L23" s="11">
        <v>375</v>
      </c>
      <c r="M23" s="11">
        <v>0</v>
      </c>
      <c r="N23" s="11">
        <v>275</v>
      </c>
      <c r="O23" s="11">
        <v>0</v>
      </c>
      <c r="P23" s="11">
        <v>375</v>
      </c>
      <c r="Q23" s="11">
        <v>325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</row>
    <row r="24" spans="1:22" ht="15" customHeight="1" x14ac:dyDescent="0.2">
      <c r="A24" s="10">
        <v>16</v>
      </c>
      <c r="B24" s="10" t="s">
        <v>223</v>
      </c>
      <c r="C24" s="11">
        <f t="shared" si="0"/>
        <v>1620</v>
      </c>
      <c r="D24" s="11">
        <v>300</v>
      </c>
      <c r="E24" s="11">
        <v>300</v>
      </c>
      <c r="F24" s="11">
        <v>0</v>
      </c>
      <c r="G24" s="11">
        <v>0</v>
      </c>
      <c r="H24" s="11">
        <v>375</v>
      </c>
      <c r="I24" s="11">
        <v>0</v>
      </c>
      <c r="J24" s="11">
        <v>0</v>
      </c>
      <c r="K24" s="11">
        <v>145</v>
      </c>
      <c r="L24" s="11">
        <v>0</v>
      </c>
      <c r="M24" s="11">
        <v>175</v>
      </c>
      <c r="N24" s="11">
        <v>0</v>
      </c>
      <c r="O24" s="11">
        <v>325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17</v>
      </c>
      <c r="B25" s="10" t="s">
        <v>241</v>
      </c>
      <c r="C25" s="11">
        <f t="shared" si="0"/>
        <v>1400</v>
      </c>
      <c r="D25" s="11">
        <v>0</v>
      </c>
      <c r="E25" s="11">
        <v>0</v>
      </c>
      <c r="F25" s="11">
        <v>250</v>
      </c>
      <c r="G25" s="11">
        <v>0</v>
      </c>
      <c r="H25" s="11">
        <v>575</v>
      </c>
      <c r="I25" s="11">
        <v>275</v>
      </c>
      <c r="J25" s="11">
        <v>0</v>
      </c>
      <c r="K25" s="11">
        <v>300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239</v>
      </c>
      <c r="C26" s="11">
        <f t="shared" si="0"/>
        <v>1325</v>
      </c>
      <c r="D26" s="11">
        <v>0</v>
      </c>
      <c r="E26" s="11">
        <v>0</v>
      </c>
      <c r="F26" s="11">
        <v>325</v>
      </c>
      <c r="G26" s="11">
        <v>575</v>
      </c>
      <c r="H26" s="11">
        <v>0</v>
      </c>
      <c r="I26" s="11">
        <v>425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</row>
    <row r="27" spans="1:22" ht="15" customHeight="1" x14ac:dyDescent="0.2">
      <c r="A27" s="10">
        <v>18</v>
      </c>
      <c r="B27" s="10" t="s">
        <v>270</v>
      </c>
      <c r="C27" s="11">
        <f t="shared" si="0"/>
        <v>1325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325</v>
      </c>
      <c r="S27" s="11">
        <v>250</v>
      </c>
      <c r="T27" s="11">
        <v>325</v>
      </c>
      <c r="U27" s="11">
        <v>0</v>
      </c>
      <c r="V27" s="11">
        <v>425</v>
      </c>
    </row>
    <row r="28" spans="1:22" ht="15" customHeight="1" x14ac:dyDescent="0.2">
      <c r="A28" s="10">
        <v>19</v>
      </c>
      <c r="B28" s="10" t="s">
        <v>32</v>
      </c>
      <c r="C28" s="11">
        <f t="shared" si="0"/>
        <v>1300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275</v>
      </c>
      <c r="K28" s="11">
        <v>0</v>
      </c>
      <c r="L28" s="11">
        <v>145</v>
      </c>
      <c r="M28" s="11">
        <v>0</v>
      </c>
      <c r="N28" s="11">
        <v>130</v>
      </c>
      <c r="O28" s="11">
        <v>0</v>
      </c>
      <c r="P28" s="11">
        <v>200</v>
      </c>
      <c r="Q28" s="11">
        <v>0</v>
      </c>
      <c r="R28" s="11">
        <v>350</v>
      </c>
      <c r="S28" s="11">
        <v>0</v>
      </c>
      <c r="T28" s="11">
        <v>200</v>
      </c>
      <c r="U28" s="11">
        <v>0</v>
      </c>
      <c r="V28" s="11">
        <v>0</v>
      </c>
    </row>
    <row r="29" spans="1:22" ht="15" customHeight="1" x14ac:dyDescent="0.2">
      <c r="A29" s="10">
        <v>20</v>
      </c>
      <c r="B29" s="10" t="s">
        <v>268</v>
      </c>
      <c r="C29" s="11">
        <f t="shared" si="0"/>
        <v>1020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475</v>
      </c>
      <c r="Q29" s="11">
        <v>200</v>
      </c>
      <c r="R29" s="11">
        <v>0</v>
      </c>
      <c r="S29" s="11">
        <v>145</v>
      </c>
      <c r="T29" s="11">
        <v>0</v>
      </c>
      <c r="U29" s="11">
        <v>0</v>
      </c>
      <c r="V29" s="11">
        <v>200</v>
      </c>
    </row>
    <row r="30" spans="1:22" ht="15" customHeight="1" x14ac:dyDescent="0.2">
      <c r="A30" s="10">
        <v>21</v>
      </c>
      <c r="B30" s="10" t="s">
        <v>255</v>
      </c>
      <c r="C30" s="11">
        <f t="shared" si="0"/>
        <v>1000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160</v>
      </c>
      <c r="K30" s="11">
        <v>0</v>
      </c>
      <c r="L30" s="11">
        <v>225</v>
      </c>
      <c r="M30" s="11">
        <v>0</v>
      </c>
      <c r="N30" s="11">
        <v>325</v>
      </c>
      <c r="O30" s="11">
        <v>0</v>
      </c>
      <c r="P30" s="11">
        <v>160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130</v>
      </c>
    </row>
    <row r="31" spans="1:22" ht="15" customHeight="1" x14ac:dyDescent="0.2">
      <c r="A31" s="10">
        <v>22</v>
      </c>
      <c r="B31" s="10" t="s">
        <v>250</v>
      </c>
      <c r="C31" s="11">
        <f t="shared" si="0"/>
        <v>965</v>
      </c>
      <c r="D31" s="11">
        <v>0</v>
      </c>
      <c r="E31" s="11">
        <v>0</v>
      </c>
      <c r="F31" s="11">
        <v>0</v>
      </c>
      <c r="G31" s="11">
        <v>0</v>
      </c>
      <c r="H31" s="11">
        <v>475</v>
      </c>
      <c r="I31" s="11">
        <v>375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115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23</v>
      </c>
      <c r="B32" s="10" t="s">
        <v>251</v>
      </c>
      <c r="C32" s="11">
        <f t="shared" si="0"/>
        <v>960</v>
      </c>
      <c r="D32" s="11">
        <v>0</v>
      </c>
      <c r="E32" s="11">
        <v>0</v>
      </c>
      <c r="F32" s="11">
        <v>0</v>
      </c>
      <c r="G32" s="11">
        <v>0</v>
      </c>
      <c r="H32" s="11">
        <v>130</v>
      </c>
      <c r="I32" s="11">
        <v>300</v>
      </c>
      <c r="J32" s="11">
        <v>0</v>
      </c>
      <c r="K32" s="11">
        <v>175</v>
      </c>
      <c r="L32" s="11">
        <v>0</v>
      </c>
      <c r="M32" s="11">
        <v>225</v>
      </c>
      <c r="N32" s="11">
        <v>0</v>
      </c>
      <c r="O32" s="11">
        <v>0</v>
      </c>
      <c r="P32" s="11">
        <v>0</v>
      </c>
      <c r="Q32" s="11">
        <v>130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24</v>
      </c>
      <c r="B33" s="10" t="s">
        <v>198</v>
      </c>
      <c r="C33" s="11">
        <f t="shared" si="0"/>
        <v>950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475</v>
      </c>
      <c r="R33" s="11">
        <v>0</v>
      </c>
      <c r="S33" s="11">
        <v>475</v>
      </c>
      <c r="T33" s="11">
        <v>0</v>
      </c>
      <c r="U33" s="11">
        <v>0</v>
      </c>
      <c r="V33" s="11">
        <v>0</v>
      </c>
    </row>
    <row r="34" spans="1:22" ht="15" customHeight="1" x14ac:dyDescent="0.2">
      <c r="A34" s="10">
        <v>25</v>
      </c>
      <c r="B34" s="10" t="s">
        <v>258</v>
      </c>
      <c r="C34" s="11">
        <f t="shared" si="0"/>
        <v>875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425</v>
      </c>
      <c r="L34" s="11">
        <v>0</v>
      </c>
      <c r="M34" s="11">
        <v>250</v>
      </c>
      <c r="N34" s="11">
        <v>0</v>
      </c>
      <c r="O34" s="11">
        <v>200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</row>
    <row r="35" spans="1:22" ht="15" customHeight="1" x14ac:dyDescent="0.2">
      <c r="A35" s="10">
        <v>26</v>
      </c>
      <c r="B35" s="10" t="s">
        <v>256</v>
      </c>
      <c r="C35" s="11">
        <f t="shared" si="0"/>
        <v>820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145</v>
      </c>
      <c r="K35" s="11">
        <v>250</v>
      </c>
      <c r="L35" s="11">
        <v>425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</row>
    <row r="36" spans="1:22" ht="15" customHeight="1" x14ac:dyDescent="0.2">
      <c r="A36" s="10">
        <v>27</v>
      </c>
      <c r="B36" s="10" t="s">
        <v>253</v>
      </c>
      <c r="C36" s="11">
        <f t="shared" si="0"/>
        <v>800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575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225</v>
      </c>
      <c r="U36" s="11">
        <v>0</v>
      </c>
      <c r="V36" s="11">
        <v>0</v>
      </c>
    </row>
    <row r="37" spans="1:22" ht="15" customHeight="1" x14ac:dyDescent="0.2">
      <c r="A37" s="10">
        <v>28</v>
      </c>
      <c r="B37" s="10" t="s">
        <v>274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300</v>
      </c>
      <c r="V37" s="11">
        <v>475</v>
      </c>
    </row>
    <row r="38" spans="1:22" ht="15" customHeight="1" x14ac:dyDescent="0.2">
      <c r="A38" s="10">
        <v>29</v>
      </c>
      <c r="B38" s="10" t="s">
        <v>216</v>
      </c>
      <c r="C38" s="11">
        <f t="shared" si="0"/>
        <v>750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425</v>
      </c>
      <c r="O38" s="11">
        <v>0</v>
      </c>
      <c r="P38" s="11">
        <v>325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30</v>
      </c>
      <c r="B39" s="10" t="s">
        <v>187</v>
      </c>
      <c r="C39" s="11">
        <f t="shared" si="0"/>
        <v>725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350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375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30</v>
      </c>
      <c r="B40" s="10" t="s">
        <v>254</v>
      </c>
      <c r="C40" s="11">
        <f t="shared" ref="C40:C71" si="1">SUM(D40:V40)</f>
        <v>725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475</v>
      </c>
      <c r="K40" s="11">
        <v>0</v>
      </c>
      <c r="L40" s="11">
        <v>250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</row>
    <row r="41" spans="1:22" ht="15" customHeight="1" x14ac:dyDescent="0.2">
      <c r="A41" s="10">
        <v>31</v>
      </c>
      <c r="B41" s="10" t="s">
        <v>154</v>
      </c>
      <c r="C41" s="11">
        <f t="shared" si="1"/>
        <v>700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325</v>
      </c>
      <c r="L41" s="11">
        <v>0</v>
      </c>
      <c r="M41" s="11">
        <v>375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</row>
    <row r="42" spans="1:22" ht="15" customHeight="1" x14ac:dyDescent="0.2">
      <c r="A42" s="10">
        <v>32</v>
      </c>
      <c r="B42" s="10" t="s">
        <v>271</v>
      </c>
      <c r="C42" s="11">
        <f t="shared" si="1"/>
        <v>675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250</v>
      </c>
      <c r="S42" s="11">
        <v>0</v>
      </c>
      <c r="T42" s="11">
        <v>250</v>
      </c>
      <c r="U42" s="11">
        <v>175</v>
      </c>
      <c r="V42" s="11">
        <v>0</v>
      </c>
    </row>
    <row r="43" spans="1:22" ht="15" customHeight="1" x14ac:dyDescent="0.2">
      <c r="A43" s="15">
        <v>33</v>
      </c>
      <c r="B43" s="15" t="s">
        <v>265</v>
      </c>
      <c r="C43" s="16">
        <f t="shared" si="1"/>
        <v>675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375</v>
      </c>
      <c r="P43" s="16">
        <v>0</v>
      </c>
      <c r="Q43" s="16">
        <v>0</v>
      </c>
      <c r="R43" s="16">
        <v>300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34</v>
      </c>
      <c r="B44" s="15" t="s">
        <v>247</v>
      </c>
      <c r="C44" s="16">
        <f t="shared" si="1"/>
        <v>625</v>
      </c>
      <c r="D44" s="16">
        <v>0</v>
      </c>
      <c r="E44" s="16">
        <v>0</v>
      </c>
      <c r="F44" s="16">
        <v>0</v>
      </c>
      <c r="G44" s="16">
        <v>350</v>
      </c>
      <c r="H44" s="16">
        <v>275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219</v>
      </c>
      <c r="C45" s="16">
        <f t="shared" si="1"/>
        <v>575</v>
      </c>
      <c r="D45" s="16">
        <v>575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242</v>
      </c>
      <c r="C46" s="16">
        <f t="shared" si="1"/>
        <v>520</v>
      </c>
      <c r="D46" s="16">
        <v>0</v>
      </c>
      <c r="E46" s="16">
        <v>0</v>
      </c>
      <c r="F46" s="16">
        <v>160</v>
      </c>
      <c r="G46" s="16">
        <v>160</v>
      </c>
      <c r="H46" s="16">
        <v>200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37</v>
      </c>
      <c r="B47" s="15" t="s">
        <v>165</v>
      </c>
      <c r="C47" s="16">
        <f t="shared" si="1"/>
        <v>500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225</v>
      </c>
      <c r="R47" s="16">
        <v>0</v>
      </c>
      <c r="S47" s="16">
        <v>0</v>
      </c>
      <c r="T47" s="16">
        <v>0</v>
      </c>
      <c r="U47" s="16">
        <v>275</v>
      </c>
      <c r="V47" s="16">
        <v>0</v>
      </c>
    </row>
    <row r="48" spans="1:22" ht="15" customHeight="1" x14ac:dyDescent="0.2">
      <c r="A48" s="15">
        <v>37</v>
      </c>
      <c r="B48" s="15" t="s">
        <v>240</v>
      </c>
      <c r="C48" s="16">
        <f t="shared" si="1"/>
        <v>500</v>
      </c>
      <c r="D48" s="16">
        <v>0</v>
      </c>
      <c r="E48" s="16">
        <v>0</v>
      </c>
      <c r="F48" s="16">
        <v>300</v>
      </c>
      <c r="G48" s="16">
        <v>0</v>
      </c>
      <c r="H48" s="16">
        <v>200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38</v>
      </c>
      <c r="B49" s="15" t="s">
        <v>237</v>
      </c>
      <c r="C49" s="16">
        <f t="shared" si="1"/>
        <v>475</v>
      </c>
      <c r="D49" s="16">
        <v>0</v>
      </c>
      <c r="E49" s="16">
        <v>0</v>
      </c>
      <c r="F49" s="16">
        <v>475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39</v>
      </c>
      <c r="B50" s="15" t="s">
        <v>238</v>
      </c>
      <c r="C50" s="16">
        <f t="shared" si="1"/>
        <v>425</v>
      </c>
      <c r="D50" s="16">
        <v>0</v>
      </c>
      <c r="E50" s="16">
        <v>0</v>
      </c>
      <c r="F50" s="16">
        <v>425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</row>
    <row r="51" spans="1:22" ht="15" customHeight="1" x14ac:dyDescent="0.2">
      <c r="A51" s="15">
        <v>39</v>
      </c>
      <c r="B51" s="15" t="s">
        <v>156</v>
      </c>
      <c r="C51" s="16">
        <f t="shared" si="1"/>
        <v>425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425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39</v>
      </c>
      <c r="B52" s="15" t="s">
        <v>220</v>
      </c>
      <c r="C52" s="16">
        <f t="shared" si="1"/>
        <v>425</v>
      </c>
      <c r="D52" s="16">
        <v>425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</row>
    <row r="53" spans="1:22" ht="15" customHeight="1" x14ac:dyDescent="0.2">
      <c r="A53" s="15">
        <v>40</v>
      </c>
      <c r="B53" s="15" t="s">
        <v>72</v>
      </c>
      <c r="C53" s="16">
        <f t="shared" si="1"/>
        <v>370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225</v>
      </c>
      <c r="K53" s="16">
        <v>0</v>
      </c>
      <c r="L53" s="16">
        <v>0</v>
      </c>
      <c r="M53" s="16">
        <v>145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41</v>
      </c>
      <c r="B54" s="15" t="s">
        <v>275</v>
      </c>
      <c r="C54" s="16">
        <f t="shared" si="1"/>
        <v>340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115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225</v>
      </c>
      <c r="V54" s="16">
        <v>0</v>
      </c>
    </row>
    <row r="55" spans="1:22" ht="15" customHeight="1" x14ac:dyDescent="0.2">
      <c r="A55" s="15">
        <v>42</v>
      </c>
      <c r="B55" s="15" t="s">
        <v>259</v>
      </c>
      <c r="C55" s="16">
        <f t="shared" si="1"/>
        <v>335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160</v>
      </c>
      <c r="L55" s="16">
        <v>0</v>
      </c>
      <c r="M55" s="16">
        <v>0</v>
      </c>
      <c r="N55" s="16">
        <v>0</v>
      </c>
      <c r="O55" s="16">
        <v>175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26">
        <v>43</v>
      </c>
      <c r="B56" s="26" t="s">
        <v>266</v>
      </c>
      <c r="C56" s="27">
        <f t="shared" si="1"/>
        <v>300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300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</row>
    <row r="57" spans="1:22" ht="15" customHeight="1" x14ac:dyDescent="0.2">
      <c r="A57" s="26">
        <v>44</v>
      </c>
      <c r="B57" s="26" t="s">
        <v>16</v>
      </c>
      <c r="C57" s="27">
        <f t="shared" si="1"/>
        <v>290</v>
      </c>
      <c r="D57" s="13">
        <v>0</v>
      </c>
      <c r="E57" s="13">
        <v>0</v>
      </c>
      <c r="F57" s="13">
        <v>0</v>
      </c>
      <c r="G57" s="13">
        <v>0</v>
      </c>
      <c r="H57" s="13">
        <v>115</v>
      </c>
      <c r="I57" s="13">
        <v>0</v>
      </c>
      <c r="J57" s="13">
        <v>175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</row>
    <row r="58" spans="1:22" ht="15" customHeight="1" x14ac:dyDescent="0.2">
      <c r="A58" s="26">
        <v>44</v>
      </c>
      <c r="B58" s="26" t="s">
        <v>217</v>
      </c>
      <c r="C58" s="27">
        <f t="shared" si="1"/>
        <v>290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175</v>
      </c>
      <c r="O58" s="13">
        <v>0</v>
      </c>
      <c r="P58" s="13">
        <v>115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</row>
    <row r="59" spans="1:22" ht="15" customHeight="1" x14ac:dyDescent="0.2">
      <c r="A59" s="26">
        <v>45</v>
      </c>
      <c r="B59" s="26" t="s">
        <v>243</v>
      </c>
      <c r="C59" s="27">
        <f t="shared" si="1"/>
        <v>275</v>
      </c>
      <c r="D59" s="13">
        <v>0</v>
      </c>
      <c r="E59" s="13">
        <v>0</v>
      </c>
      <c r="F59" s="13">
        <v>145</v>
      </c>
      <c r="G59" s="13">
        <v>0</v>
      </c>
      <c r="H59" s="13">
        <v>0</v>
      </c>
      <c r="I59" s="13">
        <v>130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</row>
    <row r="60" spans="1:22" ht="15" customHeight="1" x14ac:dyDescent="0.2">
      <c r="A60" s="26">
        <v>45</v>
      </c>
      <c r="B60" s="28" t="s">
        <v>281</v>
      </c>
      <c r="C60" s="27">
        <f t="shared" si="1"/>
        <v>275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275</v>
      </c>
      <c r="T60" s="13">
        <v>0</v>
      </c>
      <c r="U60" s="27">
        <v>0</v>
      </c>
      <c r="V60" s="13">
        <v>0</v>
      </c>
    </row>
    <row r="61" spans="1:22" ht="15" customHeight="1" x14ac:dyDescent="0.2">
      <c r="A61" s="26">
        <v>45</v>
      </c>
      <c r="B61" s="26" t="s">
        <v>234</v>
      </c>
      <c r="C61" s="27">
        <f t="shared" si="1"/>
        <v>275</v>
      </c>
      <c r="D61" s="13">
        <v>0</v>
      </c>
      <c r="E61" s="13">
        <v>275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</row>
    <row r="62" spans="1:22" ht="15" customHeight="1" x14ac:dyDescent="0.2">
      <c r="A62" s="26">
        <v>45</v>
      </c>
      <c r="B62" s="26" t="s">
        <v>224</v>
      </c>
      <c r="C62" s="27">
        <f t="shared" si="1"/>
        <v>275</v>
      </c>
      <c r="D62" s="13">
        <v>275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</row>
    <row r="63" spans="1:22" ht="15" customHeight="1" x14ac:dyDescent="0.2">
      <c r="A63" s="26">
        <v>46</v>
      </c>
      <c r="B63" s="26" t="s">
        <v>278</v>
      </c>
      <c r="C63" s="27">
        <f t="shared" si="1"/>
        <v>250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250</v>
      </c>
    </row>
    <row r="64" spans="1:22" ht="15" customHeight="1" x14ac:dyDescent="0.2">
      <c r="A64" s="26">
        <v>47</v>
      </c>
      <c r="B64" s="26" t="s">
        <v>273</v>
      </c>
      <c r="C64" s="27">
        <f t="shared" si="1"/>
        <v>225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225</v>
      </c>
      <c r="S64" s="13">
        <v>0</v>
      </c>
      <c r="T64" s="13">
        <v>0</v>
      </c>
      <c r="U64" s="13">
        <v>0</v>
      </c>
      <c r="V64" s="13">
        <v>0</v>
      </c>
    </row>
    <row r="65" spans="1:22" ht="15" customHeight="1" x14ac:dyDescent="0.2">
      <c r="A65" s="26">
        <v>47</v>
      </c>
      <c r="B65" s="26" t="s">
        <v>227</v>
      </c>
      <c r="C65" s="27">
        <f t="shared" si="1"/>
        <v>225</v>
      </c>
      <c r="D65" s="13">
        <v>225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</row>
    <row r="66" spans="1:22" ht="15" customHeight="1" x14ac:dyDescent="0.2">
      <c r="A66" s="26">
        <v>47</v>
      </c>
      <c r="B66" s="26" t="s">
        <v>267</v>
      </c>
      <c r="C66" s="27">
        <f t="shared" si="1"/>
        <v>225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225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</row>
    <row r="67" spans="1:22" ht="15" customHeight="1" x14ac:dyDescent="0.2">
      <c r="A67" s="26">
        <v>47</v>
      </c>
      <c r="B67" s="26" t="s">
        <v>248</v>
      </c>
      <c r="C67" s="27">
        <f t="shared" si="1"/>
        <v>225</v>
      </c>
      <c r="D67" s="13">
        <v>0</v>
      </c>
      <c r="E67" s="13">
        <v>0</v>
      </c>
      <c r="F67" s="13">
        <v>0</v>
      </c>
      <c r="G67" s="13">
        <v>225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</row>
    <row r="68" spans="1:22" ht="15" customHeight="1" x14ac:dyDescent="0.2">
      <c r="A68" s="26">
        <v>48</v>
      </c>
      <c r="B68" s="26" t="s">
        <v>272</v>
      </c>
      <c r="C68" s="27">
        <f t="shared" si="1"/>
        <v>200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200</v>
      </c>
      <c r="S68" s="13">
        <v>0</v>
      </c>
      <c r="T68" s="13">
        <v>0</v>
      </c>
      <c r="U68" s="13">
        <v>0</v>
      </c>
      <c r="V68" s="13">
        <v>0</v>
      </c>
    </row>
    <row r="69" spans="1:22" ht="15" customHeight="1" x14ac:dyDescent="0.2">
      <c r="A69" s="26">
        <v>48</v>
      </c>
      <c r="B69" s="29" t="s">
        <v>282</v>
      </c>
      <c r="C69" s="27">
        <f t="shared" si="1"/>
        <v>200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200</v>
      </c>
      <c r="T69" s="13">
        <v>0</v>
      </c>
      <c r="U69" s="13">
        <v>0</v>
      </c>
      <c r="V69" s="13">
        <v>0</v>
      </c>
    </row>
    <row r="70" spans="1:22" ht="15" customHeight="1" x14ac:dyDescent="0.2">
      <c r="A70" s="26">
        <v>48</v>
      </c>
      <c r="B70" s="26" t="s">
        <v>276</v>
      </c>
      <c r="C70" s="27">
        <f t="shared" si="1"/>
        <v>200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27">
        <v>200</v>
      </c>
      <c r="V70" s="13">
        <v>0</v>
      </c>
    </row>
    <row r="71" spans="1:22" ht="15" customHeight="1" x14ac:dyDescent="0.2">
      <c r="A71" s="26">
        <v>48</v>
      </c>
      <c r="B71" s="26" t="s">
        <v>260</v>
      </c>
      <c r="C71" s="27">
        <f t="shared" si="1"/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200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</row>
    <row r="72" spans="1:22" ht="15" customHeight="1" x14ac:dyDescent="0.2">
      <c r="A72" s="26">
        <v>48</v>
      </c>
      <c r="B72" s="26" t="s">
        <v>226</v>
      </c>
      <c r="C72" s="27">
        <f t="shared" ref="C72:C92" si="2">SUM(D72:V72)</f>
        <v>200</v>
      </c>
      <c r="D72" s="13">
        <v>200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</row>
    <row r="73" spans="1:22" ht="15" customHeight="1" x14ac:dyDescent="0.2">
      <c r="A73" s="26">
        <v>49</v>
      </c>
      <c r="B73" s="26" t="s">
        <v>225</v>
      </c>
      <c r="C73" s="27">
        <f t="shared" si="2"/>
        <v>175</v>
      </c>
      <c r="D73" s="13">
        <v>175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</row>
    <row r="74" spans="1:22" ht="15" customHeight="1" x14ac:dyDescent="0.2">
      <c r="A74" s="26">
        <v>49</v>
      </c>
      <c r="B74" s="26" t="s">
        <v>228</v>
      </c>
      <c r="C74" s="27">
        <f t="shared" si="2"/>
        <v>175</v>
      </c>
      <c r="D74" s="13">
        <v>175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</row>
    <row r="75" spans="1:22" ht="15" customHeight="1" x14ac:dyDescent="0.2">
      <c r="A75" s="26">
        <v>49</v>
      </c>
      <c r="B75" s="26" t="s">
        <v>249</v>
      </c>
      <c r="C75" s="27">
        <f t="shared" si="2"/>
        <v>175</v>
      </c>
      <c r="D75" s="13">
        <v>0</v>
      </c>
      <c r="E75" s="13">
        <v>0</v>
      </c>
      <c r="F75" s="13">
        <v>0</v>
      </c>
      <c r="G75" s="13">
        <v>175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</row>
    <row r="76" spans="1:22" ht="15" customHeight="1" x14ac:dyDescent="0.2">
      <c r="A76" s="26">
        <v>49</v>
      </c>
      <c r="B76" s="26" t="s">
        <v>279</v>
      </c>
      <c r="C76" s="27">
        <f t="shared" si="2"/>
        <v>175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175</v>
      </c>
      <c r="T76" s="13">
        <v>0</v>
      </c>
      <c r="U76" s="13">
        <v>0</v>
      </c>
      <c r="V76" s="13">
        <v>0</v>
      </c>
    </row>
    <row r="77" spans="1:22" ht="15" customHeight="1" x14ac:dyDescent="0.2">
      <c r="A77" s="26">
        <v>49</v>
      </c>
      <c r="B77" s="26" t="s">
        <v>279</v>
      </c>
      <c r="C77" s="27">
        <f t="shared" si="2"/>
        <v>175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175</v>
      </c>
    </row>
    <row r="78" spans="1:22" ht="15" customHeight="1" x14ac:dyDescent="0.2">
      <c r="A78" s="26">
        <v>49</v>
      </c>
      <c r="B78" s="26" t="s">
        <v>236</v>
      </c>
      <c r="C78" s="27">
        <f t="shared" si="2"/>
        <v>175</v>
      </c>
      <c r="D78" s="13">
        <v>0</v>
      </c>
      <c r="E78" s="13">
        <v>175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</row>
    <row r="79" spans="1:22" ht="15" customHeight="1" x14ac:dyDescent="0.2">
      <c r="A79" s="26">
        <v>50</v>
      </c>
      <c r="B79" s="26" t="s">
        <v>262</v>
      </c>
      <c r="C79" s="27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160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</row>
    <row r="80" spans="1:22" ht="15" customHeight="1" x14ac:dyDescent="0.2">
      <c r="A80" s="26">
        <v>50</v>
      </c>
      <c r="B80" s="26" t="s">
        <v>47</v>
      </c>
      <c r="C80" s="27">
        <f t="shared" si="2"/>
        <v>160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160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</row>
    <row r="81" spans="1:22" ht="15" customHeight="1" x14ac:dyDescent="0.2">
      <c r="A81" s="26">
        <v>50</v>
      </c>
      <c r="B81" s="26" t="s">
        <v>277</v>
      </c>
      <c r="C81" s="27">
        <f t="shared" si="2"/>
        <v>160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27">
        <v>160</v>
      </c>
      <c r="V81" s="13">
        <v>0</v>
      </c>
    </row>
    <row r="82" spans="1:22" ht="15" customHeight="1" x14ac:dyDescent="0.2">
      <c r="A82" s="26">
        <v>50</v>
      </c>
      <c r="B82" s="26" t="s">
        <v>59</v>
      </c>
      <c r="C82" s="27">
        <f t="shared" si="2"/>
        <v>160</v>
      </c>
      <c r="D82" s="13">
        <v>160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</row>
    <row r="83" spans="1:22" ht="15" customHeight="1" x14ac:dyDescent="0.2">
      <c r="A83" s="26">
        <v>50</v>
      </c>
      <c r="B83" s="26" t="s">
        <v>283</v>
      </c>
      <c r="C83" s="27">
        <f t="shared" si="2"/>
        <v>160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160</v>
      </c>
      <c r="T83" s="13">
        <v>0</v>
      </c>
      <c r="U83" s="13">
        <v>0</v>
      </c>
      <c r="V83" s="13">
        <v>0</v>
      </c>
    </row>
    <row r="84" spans="1:22" ht="15" customHeight="1" x14ac:dyDescent="0.2">
      <c r="A84" s="26">
        <v>51</v>
      </c>
      <c r="B84" s="26" t="s">
        <v>229</v>
      </c>
      <c r="C84" s="27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</row>
    <row r="85" spans="1:22" ht="15" customHeight="1" x14ac:dyDescent="0.2">
      <c r="A85" s="26">
        <v>51</v>
      </c>
      <c r="B85" s="26" t="s">
        <v>280</v>
      </c>
      <c r="C85" s="27">
        <f t="shared" si="2"/>
        <v>145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145</v>
      </c>
    </row>
    <row r="86" spans="1:22" ht="15" customHeight="1" x14ac:dyDescent="0.2">
      <c r="A86" s="26">
        <v>51</v>
      </c>
      <c r="B86" s="26" t="s">
        <v>269</v>
      </c>
      <c r="C86" s="27">
        <f t="shared" si="2"/>
        <v>145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145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</row>
    <row r="87" spans="1:22" ht="15" customHeight="1" x14ac:dyDescent="0.2">
      <c r="A87" s="26">
        <v>52</v>
      </c>
      <c r="B87" s="26" t="s">
        <v>244</v>
      </c>
      <c r="C87" s="27">
        <f t="shared" si="2"/>
        <v>130</v>
      </c>
      <c r="D87" s="13">
        <v>0</v>
      </c>
      <c r="E87" s="13">
        <v>0</v>
      </c>
      <c r="F87" s="13">
        <v>130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</row>
    <row r="88" spans="1:22" ht="15" customHeight="1" x14ac:dyDescent="0.2">
      <c r="A88" s="26">
        <v>52</v>
      </c>
      <c r="B88" s="26" t="s">
        <v>230</v>
      </c>
      <c r="C88" s="27">
        <f t="shared" si="2"/>
        <v>130</v>
      </c>
      <c r="D88" s="13">
        <v>130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</row>
    <row r="89" spans="1:22" ht="15" customHeight="1" x14ac:dyDescent="0.2">
      <c r="A89" s="26">
        <v>53</v>
      </c>
      <c r="B89" s="26" t="s">
        <v>231</v>
      </c>
      <c r="C89" s="27">
        <f t="shared" si="2"/>
        <v>115</v>
      </c>
      <c r="D89" s="13">
        <v>115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</row>
    <row r="90" spans="1:22" ht="15" customHeight="1" x14ac:dyDescent="0.2">
      <c r="A90" s="26">
        <v>53</v>
      </c>
      <c r="B90" s="26" t="s">
        <v>245</v>
      </c>
      <c r="C90" s="27">
        <f t="shared" si="2"/>
        <v>115</v>
      </c>
      <c r="D90" s="13">
        <v>0</v>
      </c>
      <c r="E90" s="13">
        <v>0</v>
      </c>
      <c r="F90" s="13">
        <v>115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</row>
    <row r="91" spans="1:22" ht="15" customHeight="1" x14ac:dyDescent="0.2">
      <c r="A91" s="26">
        <v>53</v>
      </c>
      <c r="B91" s="26" t="s">
        <v>261</v>
      </c>
      <c r="C91" s="27">
        <f t="shared" si="2"/>
        <v>115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115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</row>
    <row r="92" spans="1:22" ht="15" customHeight="1" x14ac:dyDescent="0.2">
      <c r="A92" s="26">
        <v>53</v>
      </c>
      <c r="B92" s="26" t="s">
        <v>252</v>
      </c>
      <c r="C92" s="27">
        <f t="shared" si="2"/>
        <v>115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115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</row>
    <row r="93" spans="1:22" ht="15" customHeight="1" x14ac:dyDescent="0.2">
      <c r="A93" s="25"/>
      <c r="B93" s="2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8.75" customHeight="1" x14ac:dyDescent="0.25">
      <c r="A94" s="17" t="s">
        <v>3</v>
      </c>
      <c r="B94" s="7"/>
      <c r="C94" s="7"/>
      <c r="D94" s="7"/>
      <c r="E94" s="3"/>
      <c r="F94" s="3"/>
      <c r="G94" s="3"/>
      <c r="H94" s="3"/>
      <c r="I94" s="3"/>
      <c r="J94" s="3"/>
    </row>
    <row r="95" spans="1:22" ht="18.75" customHeight="1" x14ac:dyDescent="0.25">
      <c r="A95" s="18" t="s">
        <v>4</v>
      </c>
      <c r="B95" s="8"/>
      <c r="C95" s="8"/>
      <c r="D95" s="8"/>
      <c r="E95" s="4"/>
      <c r="F95" s="4"/>
      <c r="G95" s="4"/>
      <c r="H95" s="4"/>
      <c r="I95" s="4"/>
      <c r="J95" s="4"/>
    </row>
    <row r="96" spans="1:22" ht="18.75" customHeight="1" x14ac:dyDescent="0.25">
      <c r="A96" s="19" t="s">
        <v>5</v>
      </c>
      <c r="B96" s="9"/>
      <c r="C96" s="9"/>
      <c r="D96" s="9"/>
      <c r="E96" s="5"/>
      <c r="F96" s="5"/>
      <c r="G96" s="5"/>
      <c r="H96" s="5"/>
      <c r="I96" s="5"/>
      <c r="J96" s="5"/>
    </row>
    <row r="98" ht="21" customHeight="1" x14ac:dyDescent="0.2"/>
    <row r="122" ht="18.75" customHeight="1" x14ac:dyDescent="0.2"/>
    <row r="123" ht="18.75" customHeight="1" x14ac:dyDescent="0.2"/>
  </sheetData>
  <sortState ref="A8:V92">
    <sortCondition descending="1" ref="C8:C92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defaultRowHeight="12.75" x14ac:dyDescent="0.2"/>
  <cols>
    <col min="1" max="1" width="8.28515625" customWidth="1"/>
    <col min="2" max="2" width="23.28515625" customWidth="1"/>
    <col min="3" max="3" width="9.5703125" customWidth="1"/>
    <col min="4" max="16" width="6.28515625" customWidth="1"/>
  </cols>
  <sheetData>
    <row r="1" spans="1:16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6" ht="45" customHeight="1" x14ac:dyDescent="0.5">
      <c r="A2" s="48" t="s">
        <v>172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40.5" customHeight="1" x14ac:dyDescent="0.4">
      <c r="A3" s="50" t="s">
        <v>212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0" customHeight="1" x14ac:dyDescent="0.4">
      <c r="A5" s="52" t="s">
        <v>170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45340</v>
      </c>
      <c r="E7" s="2">
        <v>45347</v>
      </c>
      <c r="F7" s="2">
        <v>45354</v>
      </c>
      <c r="G7" s="2">
        <v>45361</v>
      </c>
      <c r="H7" s="2">
        <v>45368</v>
      </c>
      <c r="I7" s="2">
        <v>45375</v>
      </c>
      <c r="J7" s="2">
        <v>45382</v>
      </c>
      <c r="K7" s="2">
        <v>45389</v>
      </c>
      <c r="L7" s="2">
        <v>45396</v>
      </c>
      <c r="M7" s="2">
        <v>45403</v>
      </c>
      <c r="N7" s="2">
        <v>45410</v>
      </c>
      <c r="O7" s="2">
        <v>45417</v>
      </c>
      <c r="P7" s="2">
        <v>45424</v>
      </c>
    </row>
    <row r="8" spans="1:16" ht="15" customHeight="1" x14ac:dyDescent="0.2">
      <c r="A8" s="10">
        <v>1</v>
      </c>
      <c r="B8" s="10" t="s">
        <v>173</v>
      </c>
      <c r="C8" s="12">
        <f t="shared" ref="C8:C51" si="0">SUM(D8:P8)</f>
        <v>4750</v>
      </c>
      <c r="D8" s="11">
        <v>225</v>
      </c>
      <c r="E8" s="11">
        <v>325</v>
      </c>
      <c r="F8" s="11">
        <v>300</v>
      </c>
      <c r="G8" s="11">
        <v>200</v>
      </c>
      <c r="H8" s="11">
        <v>275</v>
      </c>
      <c r="I8" s="11">
        <v>475</v>
      </c>
      <c r="J8" s="11">
        <v>475</v>
      </c>
      <c r="K8" s="11">
        <v>425</v>
      </c>
      <c r="L8" s="11">
        <v>475</v>
      </c>
      <c r="M8" s="11">
        <v>475</v>
      </c>
      <c r="N8" s="11">
        <v>250</v>
      </c>
      <c r="O8" s="11">
        <v>375</v>
      </c>
      <c r="P8" s="11">
        <v>475</v>
      </c>
    </row>
    <row r="9" spans="1:16" ht="15" customHeight="1" x14ac:dyDescent="0.2">
      <c r="A9" s="10">
        <v>2</v>
      </c>
      <c r="B9" s="10" t="s">
        <v>60</v>
      </c>
      <c r="C9" s="12">
        <f t="shared" si="0"/>
        <v>4610</v>
      </c>
      <c r="D9" s="11">
        <v>375</v>
      </c>
      <c r="E9" s="11">
        <v>350</v>
      </c>
      <c r="F9" s="11">
        <v>250</v>
      </c>
      <c r="G9" s="11">
        <v>250</v>
      </c>
      <c r="H9" s="11">
        <v>225</v>
      </c>
      <c r="I9" s="11">
        <v>575</v>
      </c>
      <c r="J9" s="11">
        <v>575</v>
      </c>
      <c r="K9" s="11">
        <v>375</v>
      </c>
      <c r="L9" s="11">
        <v>200</v>
      </c>
      <c r="M9" s="11">
        <v>275</v>
      </c>
      <c r="N9" s="11">
        <v>575</v>
      </c>
      <c r="O9" s="11">
        <v>160</v>
      </c>
      <c r="P9" s="11">
        <v>425</v>
      </c>
    </row>
    <row r="10" spans="1:16" ht="15" customHeight="1" x14ac:dyDescent="0.2">
      <c r="A10" s="10">
        <v>3</v>
      </c>
      <c r="B10" s="10" t="s">
        <v>24</v>
      </c>
      <c r="C10" s="12">
        <f t="shared" si="0"/>
        <v>4205</v>
      </c>
      <c r="D10" s="11">
        <v>145</v>
      </c>
      <c r="E10" s="11">
        <v>575</v>
      </c>
      <c r="F10" s="11">
        <v>425</v>
      </c>
      <c r="G10" s="11">
        <v>160</v>
      </c>
      <c r="H10" s="11">
        <v>250</v>
      </c>
      <c r="I10" s="11">
        <v>325</v>
      </c>
      <c r="J10" s="11">
        <v>175</v>
      </c>
      <c r="K10" s="11">
        <v>575</v>
      </c>
      <c r="L10" s="11">
        <v>275</v>
      </c>
      <c r="M10" s="11">
        <v>300</v>
      </c>
      <c r="N10" s="11">
        <v>475</v>
      </c>
      <c r="O10" s="11">
        <v>250</v>
      </c>
      <c r="P10" s="11">
        <v>275</v>
      </c>
    </row>
    <row r="11" spans="1:16" ht="15" customHeight="1" x14ac:dyDescent="0.2">
      <c r="A11" s="10">
        <v>4</v>
      </c>
      <c r="B11" s="10" t="s">
        <v>54</v>
      </c>
      <c r="C11" s="12">
        <f t="shared" si="0"/>
        <v>4175</v>
      </c>
      <c r="D11" s="11">
        <v>425</v>
      </c>
      <c r="E11" s="11">
        <v>475</v>
      </c>
      <c r="F11" s="11">
        <v>325</v>
      </c>
      <c r="G11" s="11">
        <v>325</v>
      </c>
      <c r="H11" s="11">
        <v>475</v>
      </c>
      <c r="I11" s="11">
        <v>425</v>
      </c>
      <c r="J11" s="11">
        <v>0</v>
      </c>
      <c r="K11" s="11">
        <v>300</v>
      </c>
      <c r="L11" s="11">
        <v>325</v>
      </c>
      <c r="M11" s="11">
        <v>250</v>
      </c>
      <c r="N11" s="11">
        <v>425</v>
      </c>
      <c r="O11" s="11">
        <v>425</v>
      </c>
      <c r="P11" s="11">
        <v>0</v>
      </c>
    </row>
    <row r="12" spans="1:16" ht="15" customHeight="1" x14ac:dyDescent="0.2">
      <c r="A12" s="10">
        <v>5</v>
      </c>
      <c r="B12" s="10" t="s">
        <v>175</v>
      </c>
      <c r="C12" s="12">
        <f t="shared" si="0"/>
        <v>4165</v>
      </c>
      <c r="D12" s="11">
        <v>115</v>
      </c>
      <c r="E12" s="11">
        <v>175</v>
      </c>
      <c r="F12" s="11">
        <v>115</v>
      </c>
      <c r="G12" s="11">
        <v>575</v>
      </c>
      <c r="H12" s="11">
        <v>575</v>
      </c>
      <c r="I12" s="11">
        <v>375</v>
      </c>
      <c r="J12" s="11">
        <v>425</v>
      </c>
      <c r="K12" s="11">
        <v>175</v>
      </c>
      <c r="L12" s="11">
        <v>160</v>
      </c>
      <c r="M12" s="11">
        <v>575</v>
      </c>
      <c r="N12" s="11">
        <v>300</v>
      </c>
      <c r="O12" s="11">
        <v>350</v>
      </c>
      <c r="P12" s="11">
        <v>250</v>
      </c>
    </row>
    <row r="13" spans="1:16" ht="15" customHeight="1" x14ac:dyDescent="0.2">
      <c r="A13" s="10">
        <v>6</v>
      </c>
      <c r="B13" s="10" t="s">
        <v>23</v>
      </c>
      <c r="C13" s="12">
        <f t="shared" si="0"/>
        <v>4160</v>
      </c>
      <c r="D13" s="11">
        <v>175</v>
      </c>
      <c r="E13" s="11">
        <v>115</v>
      </c>
      <c r="F13" s="11">
        <v>350</v>
      </c>
      <c r="G13" s="11">
        <v>475</v>
      </c>
      <c r="H13" s="11">
        <v>300</v>
      </c>
      <c r="I13" s="11">
        <v>275</v>
      </c>
      <c r="J13" s="11">
        <v>145</v>
      </c>
      <c r="K13" s="11">
        <v>275</v>
      </c>
      <c r="L13" s="11">
        <v>575</v>
      </c>
      <c r="M13" s="11">
        <v>200</v>
      </c>
      <c r="N13" s="11">
        <v>350</v>
      </c>
      <c r="O13" s="11">
        <v>575</v>
      </c>
      <c r="P13" s="11">
        <v>350</v>
      </c>
    </row>
    <row r="14" spans="1:16" ht="15" customHeight="1" x14ac:dyDescent="0.2">
      <c r="A14" s="10">
        <v>7</v>
      </c>
      <c r="B14" s="10" t="s">
        <v>27</v>
      </c>
      <c r="C14" s="12">
        <f t="shared" si="0"/>
        <v>3115</v>
      </c>
      <c r="D14" s="11">
        <v>275</v>
      </c>
      <c r="E14" s="11">
        <v>225</v>
      </c>
      <c r="F14" s="11">
        <v>475</v>
      </c>
      <c r="G14" s="11">
        <v>225</v>
      </c>
      <c r="H14" s="11">
        <v>175</v>
      </c>
      <c r="I14" s="11">
        <v>160</v>
      </c>
      <c r="J14" s="11">
        <v>325</v>
      </c>
      <c r="K14" s="11">
        <v>130</v>
      </c>
      <c r="L14" s="11">
        <v>300</v>
      </c>
      <c r="M14" s="11">
        <v>350</v>
      </c>
      <c r="N14" s="11">
        <v>275</v>
      </c>
      <c r="O14" s="11">
        <v>0</v>
      </c>
      <c r="P14" s="11">
        <v>200</v>
      </c>
    </row>
    <row r="15" spans="1:16" ht="15" customHeight="1" x14ac:dyDescent="0.2">
      <c r="A15" s="10">
        <v>8</v>
      </c>
      <c r="B15" s="10" t="s">
        <v>190</v>
      </c>
      <c r="C15" s="12">
        <f t="shared" si="0"/>
        <v>3030</v>
      </c>
      <c r="D15" s="11">
        <v>160</v>
      </c>
      <c r="E15" s="11">
        <v>425</v>
      </c>
      <c r="F15" s="11">
        <v>375</v>
      </c>
      <c r="G15" s="11">
        <v>0</v>
      </c>
      <c r="H15" s="11">
        <v>160</v>
      </c>
      <c r="I15" s="11">
        <v>225</v>
      </c>
      <c r="J15" s="11">
        <v>250</v>
      </c>
      <c r="K15" s="11">
        <v>145</v>
      </c>
      <c r="L15" s="11">
        <v>115</v>
      </c>
      <c r="M15" s="11">
        <v>0</v>
      </c>
      <c r="N15" s="11">
        <v>325</v>
      </c>
      <c r="O15" s="11">
        <v>475</v>
      </c>
      <c r="P15" s="11">
        <v>375</v>
      </c>
    </row>
    <row r="16" spans="1:16" ht="15" customHeight="1" x14ac:dyDescent="0.2">
      <c r="A16" s="10">
        <v>9</v>
      </c>
      <c r="B16" s="10" t="s">
        <v>138</v>
      </c>
      <c r="C16" s="12">
        <f t="shared" si="0"/>
        <v>2860</v>
      </c>
      <c r="D16" s="11">
        <v>250</v>
      </c>
      <c r="E16" s="11">
        <v>0</v>
      </c>
      <c r="F16" s="11">
        <v>225</v>
      </c>
      <c r="G16" s="11">
        <v>130</v>
      </c>
      <c r="H16" s="11">
        <v>350</v>
      </c>
      <c r="I16" s="11">
        <v>300</v>
      </c>
      <c r="J16" s="11">
        <v>130</v>
      </c>
      <c r="K16" s="11">
        <v>0</v>
      </c>
      <c r="L16" s="11">
        <v>225</v>
      </c>
      <c r="M16" s="11">
        <v>375</v>
      </c>
      <c r="N16" s="11">
        <v>375</v>
      </c>
      <c r="O16" s="11">
        <v>200</v>
      </c>
      <c r="P16" s="11">
        <v>300</v>
      </c>
    </row>
    <row r="17" spans="1:16" ht="15" customHeight="1" x14ac:dyDescent="0.2">
      <c r="A17" s="10">
        <v>10</v>
      </c>
      <c r="B17" s="10" t="s">
        <v>165</v>
      </c>
      <c r="C17" s="12">
        <f t="shared" si="0"/>
        <v>2585</v>
      </c>
      <c r="D17" s="11">
        <v>475</v>
      </c>
      <c r="E17" s="11">
        <v>275</v>
      </c>
      <c r="F17" s="11">
        <v>130</v>
      </c>
      <c r="G17" s="11">
        <v>145</v>
      </c>
      <c r="H17" s="11">
        <v>325</v>
      </c>
      <c r="I17" s="11">
        <v>200</v>
      </c>
      <c r="J17" s="11">
        <v>200</v>
      </c>
      <c r="K17" s="11">
        <v>160</v>
      </c>
      <c r="L17" s="11">
        <v>350</v>
      </c>
      <c r="M17" s="11">
        <v>0</v>
      </c>
      <c r="N17" s="11">
        <v>0</v>
      </c>
      <c r="O17" s="11">
        <v>325</v>
      </c>
      <c r="P17" s="11">
        <v>0</v>
      </c>
    </row>
    <row r="18" spans="1:16" ht="15" customHeight="1" x14ac:dyDescent="0.2">
      <c r="A18" s="10">
        <v>11</v>
      </c>
      <c r="B18" s="10" t="s">
        <v>59</v>
      </c>
      <c r="C18" s="11">
        <f t="shared" si="0"/>
        <v>2500</v>
      </c>
      <c r="D18" s="11">
        <v>0</v>
      </c>
      <c r="E18" s="11">
        <v>0</v>
      </c>
      <c r="F18" s="11">
        <v>275</v>
      </c>
      <c r="G18" s="11">
        <v>350</v>
      </c>
      <c r="H18" s="11">
        <v>425</v>
      </c>
      <c r="I18" s="11">
        <v>350</v>
      </c>
      <c r="J18" s="11">
        <v>300</v>
      </c>
      <c r="K18" s="11">
        <v>350</v>
      </c>
      <c r="L18" s="11">
        <v>0</v>
      </c>
      <c r="M18" s="11">
        <v>225</v>
      </c>
      <c r="N18" s="11">
        <v>225</v>
      </c>
      <c r="O18" s="11">
        <v>0</v>
      </c>
      <c r="P18" s="11">
        <v>0</v>
      </c>
    </row>
    <row r="19" spans="1:16" ht="15" customHeight="1" x14ac:dyDescent="0.2">
      <c r="A19" s="10">
        <v>12</v>
      </c>
      <c r="B19" s="10" t="s">
        <v>12</v>
      </c>
      <c r="C19" s="11">
        <f t="shared" si="0"/>
        <v>2085</v>
      </c>
      <c r="D19" s="11">
        <v>300</v>
      </c>
      <c r="E19" s="11">
        <v>375</v>
      </c>
      <c r="F19" s="11">
        <v>0</v>
      </c>
      <c r="G19" s="11">
        <v>0</v>
      </c>
      <c r="H19" s="11">
        <v>375</v>
      </c>
      <c r="I19" s="11">
        <v>0</v>
      </c>
      <c r="J19" s="11">
        <v>0</v>
      </c>
      <c r="K19" s="11">
        <v>225</v>
      </c>
      <c r="L19" s="11">
        <v>250</v>
      </c>
      <c r="M19" s="11">
        <v>0</v>
      </c>
      <c r="N19" s="11">
        <v>160</v>
      </c>
      <c r="O19" s="11">
        <v>225</v>
      </c>
      <c r="P19" s="11">
        <v>175</v>
      </c>
    </row>
    <row r="20" spans="1:16" ht="15" customHeight="1" x14ac:dyDescent="0.2">
      <c r="A20" s="10">
        <v>13</v>
      </c>
      <c r="B20" s="10" t="s">
        <v>32</v>
      </c>
      <c r="C20" s="11">
        <f t="shared" si="0"/>
        <v>1650</v>
      </c>
      <c r="D20" s="11">
        <v>0</v>
      </c>
      <c r="E20" s="11">
        <v>0</v>
      </c>
      <c r="F20" s="11">
        <v>145</v>
      </c>
      <c r="G20" s="11">
        <v>0</v>
      </c>
      <c r="H20" s="11">
        <v>200</v>
      </c>
      <c r="I20" s="11">
        <v>175</v>
      </c>
      <c r="J20" s="11">
        <v>375</v>
      </c>
      <c r="K20" s="11">
        <v>250</v>
      </c>
      <c r="L20" s="11">
        <v>175</v>
      </c>
      <c r="M20" s="11">
        <v>130</v>
      </c>
      <c r="N20" s="11">
        <v>200</v>
      </c>
      <c r="O20" s="11">
        <v>0</v>
      </c>
      <c r="P20" s="11">
        <v>0</v>
      </c>
    </row>
    <row r="21" spans="1:16" ht="15" customHeight="1" x14ac:dyDescent="0.2">
      <c r="A21" s="10">
        <v>14</v>
      </c>
      <c r="B21" s="10" t="s">
        <v>197</v>
      </c>
      <c r="C21" s="11">
        <f t="shared" si="0"/>
        <v>1300</v>
      </c>
      <c r="D21" s="11">
        <v>0</v>
      </c>
      <c r="E21" s="11">
        <v>200</v>
      </c>
      <c r="F21" s="11">
        <v>0</v>
      </c>
      <c r="G21" s="11">
        <v>175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575</v>
      </c>
    </row>
    <row r="22" spans="1:16" ht="15" customHeight="1" x14ac:dyDescent="0.2">
      <c r="A22" s="10">
        <v>15</v>
      </c>
      <c r="B22" s="10" t="s">
        <v>16</v>
      </c>
      <c r="C22" s="11">
        <f t="shared" si="0"/>
        <v>1000</v>
      </c>
      <c r="D22" s="11">
        <v>575</v>
      </c>
      <c r="E22" s="11">
        <v>250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5" customHeight="1" x14ac:dyDescent="0.2">
      <c r="A23" s="10">
        <v>16</v>
      </c>
      <c r="B23" s="10" t="s">
        <v>156</v>
      </c>
      <c r="C23" s="11">
        <f t="shared" si="0"/>
        <v>830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145</v>
      </c>
      <c r="J23" s="11">
        <v>115</v>
      </c>
      <c r="K23" s="11">
        <v>0</v>
      </c>
      <c r="L23" s="11">
        <v>0</v>
      </c>
      <c r="M23" s="11">
        <v>425</v>
      </c>
      <c r="N23" s="11">
        <v>145</v>
      </c>
      <c r="O23" s="11">
        <v>0</v>
      </c>
      <c r="P23" s="11">
        <v>0</v>
      </c>
    </row>
    <row r="24" spans="1:16" ht="15" customHeight="1" x14ac:dyDescent="0.2">
      <c r="A24" s="10">
        <v>17</v>
      </c>
      <c r="B24" s="10" t="s">
        <v>71</v>
      </c>
      <c r="C24" s="11">
        <f t="shared" si="0"/>
        <v>715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425</v>
      </c>
      <c r="M24" s="11">
        <v>145</v>
      </c>
      <c r="N24" s="11">
        <v>0</v>
      </c>
      <c r="O24" s="11">
        <v>0</v>
      </c>
      <c r="P24" s="11">
        <v>145</v>
      </c>
    </row>
    <row r="25" spans="1:16" ht="15" customHeight="1" x14ac:dyDescent="0.2">
      <c r="A25" s="10">
        <v>18</v>
      </c>
      <c r="B25" s="10" t="s">
        <v>208</v>
      </c>
      <c r="C25" s="11">
        <f t="shared" si="0"/>
        <v>700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375</v>
      </c>
      <c r="M25" s="11">
        <v>325</v>
      </c>
      <c r="N25" s="11">
        <v>0</v>
      </c>
      <c r="O25" s="11">
        <v>0</v>
      </c>
      <c r="P25" s="11">
        <v>0</v>
      </c>
    </row>
    <row r="26" spans="1:16" ht="15" customHeight="1" x14ac:dyDescent="0.2">
      <c r="A26" s="10">
        <v>19</v>
      </c>
      <c r="B26" s="10" t="s">
        <v>198</v>
      </c>
      <c r="C26" s="11">
        <f t="shared" si="0"/>
        <v>645</v>
      </c>
      <c r="D26" s="11">
        <v>0</v>
      </c>
      <c r="E26" s="11">
        <v>300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200</v>
      </c>
      <c r="L26" s="11">
        <v>145</v>
      </c>
      <c r="M26" s="11">
        <v>0</v>
      </c>
      <c r="N26" s="11">
        <v>0</v>
      </c>
      <c r="O26" s="11">
        <v>0</v>
      </c>
      <c r="P26" s="11">
        <v>0</v>
      </c>
    </row>
    <row r="27" spans="1:16" ht="15" customHeight="1" x14ac:dyDescent="0.2">
      <c r="A27" s="10">
        <v>20</v>
      </c>
      <c r="B27" s="10" t="s">
        <v>192</v>
      </c>
      <c r="C27" s="11">
        <f t="shared" si="0"/>
        <v>565</v>
      </c>
      <c r="D27" s="11">
        <v>130</v>
      </c>
      <c r="E27" s="11">
        <v>145</v>
      </c>
      <c r="F27" s="11">
        <v>0</v>
      </c>
      <c r="G27" s="11">
        <v>0</v>
      </c>
      <c r="H27" s="11">
        <v>0</v>
      </c>
      <c r="I27" s="11">
        <v>130</v>
      </c>
      <c r="J27" s="11">
        <v>0</v>
      </c>
      <c r="K27" s="11">
        <v>0</v>
      </c>
      <c r="L27" s="11">
        <v>0</v>
      </c>
      <c r="M27" s="11">
        <v>160</v>
      </c>
      <c r="N27" s="11">
        <v>0</v>
      </c>
      <c r="O27" s="11">
        <v>0</v>
      </c>
      <c r="P27" s="11">
        <v>0</v>
      </c>
    </row>
    <row r="28" spans="1:16" ht="15" customHeight="1" x14ac:dyDescent="0.2">
      <c r="A28" s="10">
        <v>21</v>
      </c>
      <c r="B28" s="10" t="s">
        <v>203</v>
      </c>
      <c r="C28" s="11">
        <f t="shared" si="0"/>
        <v>495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115</v>
      </c>
      <c r="L28" s="11">
        <v>0</v>
      </c>
      <c r="M28" s="11">
        <v>0</v>
      </c>
      <c r="N28" s="11">
        <v>130</v>
      </c>
      <c r="O28" s="11">
        <v>0</v>
      </c>
      <c r="P28" s="11">
        <v>0</v>
      </c>
    </row>
    <row r="29" spans="1:16" ht="15" customHeight="1" x14ac:dyDescent="0.2">
      <c r="A29" s="10">
        <v>22</v>
      </c>
      <c r="B29" s="10" t="s">
        <v>206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475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5" customHeight="1" x14ac:dyDescent="0.2">
      <c r="A30" s="10">
        <v>23</v>
      </c>
      <c r="B30" s="10" t="s">
        <v>202</v>
      </c>
      <c r="C30" s="11">
        <f t="shared" si="0"/>
        <v>425</v>
      </c>
      <c r="D30" s="11">
        <v>0</v>
      </c>
      <c r="E30" s="11">
        <v>0</v>
      </c>
      <c r="F30" s="11">
        <v>0</v>
      </c>
      <c r="G30" s="11">
        <v>425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2">
      <c r="A31" s="10">
        <v>24</v>
      </c>
      <c r="B31" s="10" t="s">
        <v>209</v>
      </c>
      <c r="C31" s="11">
        <f t="shared" si="0"/>
        <v>420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130</v>
      </c>
      <c r="M31" s="11">
        <v>0</v>
      </c>
      <c r="N31" s="11">
        <v>115</v>
      </c>
      <c r="O31" s="11">
        <v>175</v>
      </c>
      <c r="P31" s="11">
        <v>0</v>
      </c>
    </row>
    <row r="32" spans="1:16" ht="15" customHeight="1" x14ac:dyDescent="0.2">
      <c r="A32" s="10">
        <v>25</v>
      </c>
      <c r="B32" s="10" t="s">
        <v>191</v>
      </c>
      <c r="C32" s="11">
        <f t="shared" si="0"/>
        <v>400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175</v>
      </c>
      <c r="N32" s="11">
        <v>0</v>
      </c>
      <c r="O32" s="11">
        <v>0</v>
      </c>
      <c r="P32" s="11">
        <v>225</v>
      </c>
    </row>
    <row r="33" spans="1:16" ht="15" customHeight="1" x14ac:dyDescent="0.2">
      <c r="A33" s="10">
        <v>26</v>
      </c>
      <c r="B33" s="10" t="s">
        <v>201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5" customHeight="1" x14ac:dyDescent="0.2">
      <c r="A34" s="10">
        <v>27</v>
      </c>
      <c r="B34" s="10" t="s">
        <v>184</v>
      </c>
      <c r="C34" s="11">
        <f t="shared" si="0"/>
        <v>350</v>
      </c>
      <c r="D34" s="11">
        <v>350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5" customHeight="1" x14ac:dyDescent="0.2">
      <c r="A35" s="10">
        <v>28</v>
      </c>
      <c r="B35" s="10" t="s">
        <v>214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325</v>
      </c>
    </row>
    <row r="36" spans="1:16" ht="15" customHeight="1" x14ac:dyDescent="0.2">
      <c r="A36" s="10">
        <v>28</v>
      </c>
      <c r="B36" s="10" t="s">
        <v>207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325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1:16" ht="15" customHeight="1" x14ac:dyDescent="0.2">
      <c r="A37" s="10">
        <v>28</v>
      </c>
      <c r="B37" s="10" t="s">
        <v>168</v>
      </c>
      <c r="C37" s="11">
        <f t="shared" si="0"/>
        <v>325</v>
      </c>
      <c r="D37" s="11">
        <v>325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customHeight="1" x14ac:dyDescent="0.2">
      <c r="A38" s="10">
        <v>29</v>
      </c>
      <c r="B38" s="10" t="s">
        <v>177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115</v>
      </c>
      <c r="H38" s="11">
        <v>0</v>
      </c>
      <c r="I38" s="11">
        <v>0</v>
      </c>
      <c r="J38" s="11">
        <v>160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15" customHeight="1" x14ac:dyDescent="0.2">
      <c r="A39" s="10">
        <v>29</v>
      </c>
      <c r="B39" s="10" t="s">
        <v>213</v>
      </c>
      <c r="C39" s="11">
        <f t="shared" si="0"/>
        <v>275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275</v>
      </c>
      <c r="P39" s="11">
        <v>0</v>
      </c>
    </row>
    <row r="40" spans="1:16" ht="15" customHeight="1" x14ac:dyDescent="0.2">
      <c r="A40" s="10">
        <v>29</v>
      </c>
      <c r="B40" s="10" t="s">
        <v>204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275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5" customHeight="1" x14ac:dyDescent="0.2">
      <c r="A41" s="10">
        <v>29</v>
      </c>
      <c r="B41" s="10" t="s">
        <v>200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275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5" customHeight="1" x14ac:dyDescent="0.2">
      <c r="A42" s="10">
        <v>30</v>
      </c>
      <c r="B42" s="10" t="s">
        <v>205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225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5" customHeight="1" x14ac:dyDescent="0.2">
      <c r="A43" s="10">
        <v>31</v>
      </c>
      <c r="B43" s="10" t="s">
        <v>180</v>
      </c>
      <c r="C43" s="11">
        <f t="shared" si="0"/>
        <v>200</v>
      </c>
      <c r="D43" s="11">
        <v>200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32</v>
      </c>
      <c r="B44" s="10" t="s">
        <v>211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175</v>
      </c>
      <c r="O44" s="11">
        <v>0</v>
      </c>
      <c r="P44" s="11">
        <v>0</v>
      </c>
    </row>
    <row r="45" spans="1:16" ht="15" customHeight="1" x14ac:dyDescent="0.2">
      <c r="A45" s="15">
        <v>33</v>
      </c>
      <c r="B45" s="15" t="s">
        <v>196</v>
      </c>
      <c r="C45" s="16">
        <f t="shared" si="0"/>
        <v>160</v>
      </c>
      <c r="D45" s="16">
        <v>0</v>
      </c>
      <c r="E45" s="16">
        <v>160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15" customHeight="1" x14ac:dyDescent="0.2">
      <c r="A46" s="15">
        <v>33</v>
      </c>
      <c r="B46" s="15" t="s">
        <v>215</v>
      </c>
      <c r="C46" s="16">
        <f t="shared" si="0"/>
        <v>160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160</v>
      </c>
    </row>
    <row r="47" spans="1:16" ht="15" customHeight="1" x14ac:dyDescent="0.2">
      <c r="A47" s="15">
        <v>33</v>
      </c>
      <c r="B47" s="15" t="s">
        <v>199</v>
      </c>
      <c r="C47" s="16">
        <f t="shared" si="0"/>
        <v>160</v>
      </c>
      <c r="D47" s="16">
        <v>0</v>
      </c>
      <c r="E47" s="16">
        <v>0</v>
      </c>
      <c r="F47" s="16">
        <v>160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15" customHeight="1" x14ac:dyDescent="0.2">
      <c r="A48" s="15">
        <v>34</v>
      </c>
      <c r="B48" s="15" t="s">
        <v>195</v>
      </c>
      <c r="C48" s="16">
        <f t="shared" si="0"/>
        <v>130</v>
      </c>
      <c r="D48" s="16">
        <v>0</v>
      </c>
      <c r="E48" s="16">
        <v>130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15" customHeight="1" x14ac:dyDescent="0.2">
      <c r="A49" s="15">
        <v>34</v>
      </c>
      <c r="B49" s="15" t="s">
        <v>216</v>
      </c>
      <c r="C49" s="16">
        <f t="shared" si="0"/>
        <v>130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130</v>
      </c>
    </row>
    <row r="50" spans="1:16" ht="15" customHeight="1" x14ac:dyDescent="0.2">
      <c r="A50" s="15">
        <v>35</v>
      </c>
      <c r="B50" s="15" t="s">
        <v>217</v>
      </c>
      <c r="C50" s="16">
        <f t="shared" si="0"/>
        <v>115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</v>
      </c>
    </row>
    <row r="51" spans="1:16" ht="15" customHeight="1" x14ac:dyDescent="0.2">
      <c r="A51" s="15">
        <v>35</v>
      </c>
      <c r="B51" s="15" t="s">
        <v>210</v>
      </c>
      <c r="C51" s="16">
        <f t="shared" si="0"/>
        <v>115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115</v>
      </c>
      <c r="N51" s="16">
        <v>0</v>
      </c>
      <c r="O51" s="16">
        <v>0</v>
      </c>
      <c r="P51" s="16">
        <v>0</v>
      </c>
    </row>
    <row r="52" spans="1:16" ht="15" customHeight="1" x14ac:dyDescent="0.2">
      <c r="A52" s="25"/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 customHeight="1" x14ac:dyDescent="0.25">
      <c r="A53" s="17" t="s">
        <v>3</v>
      </c>
      <c r="B53" s="7"/>
      <c r="C53" s="7"/>
      <c r="D53" s="7"/>
      <c r="E53" s="3"/>
      <c r="F53" s="3"/>
      <c r="G53" s="3"/>
      <c r="H53" s="3"/>
      <c r="I53" s="3"/>
    </row>
    <row r="54" spans="1:16" ht="18.75" customHeight="1" x14ac:dyDescent="0.25">
      <c r="A54" s="18" t="s">
        <v>4</v>
      </c>
      <c r="B54" s="8"/>
      <c r="C54" s="8"/>
      <c r="D54" s="8"/>
      <c r="E54" s="4"/>
      <c r="F54" s="4"/>
      <c r="G54" s="4"/>
      <c r="H54" s="4"/>
      <c r="I54" s="4"/>
    </row>
    <row r="55" spans="1:16" ht="18.75" customHeight="1" x14ac:dyDescent="0.25">
      <c r="A55" s="19" t="s">
        <v>5</v>
      </c>
      <c r="B55" s="9"/>
      <c r="C55" s="9"/>
      <c r="D55" s="9"/>
      <c r="E55" s="5"/>
      <c r="F55" s="5"/>
      <c r="G55" s="5"/>
      <c r="H55" s="5"/>
      <c r="I55" s="5"/>
    </row>
    <row r="57" spans="1:16" ht="21" customHeight="1" x14ac:dyDescent="0.2"/>
    <row r="81" ht="18.75" customHeight="1" x14ac:dyDescent="0.2"/>
    <row r="82" ht="18.75" customHeight="1" x14ac:dyDescent="0.2"/>
  </sheetData>
  <sortState ref="A8:P51">
    <sortCondition descending="1" ref="C8:C51"/>
  </sortState>
  <mergeCells count="6">
    <mergeCell ref="A6:P6"/>
    <mergeCell ref="A1:I1"/>
    <mergeCell ref="A2:P2"/>
    <mergeCell ref="A3:P3"/>
    <mergeCell ref="A4:P4"/>
    <mergeCell ref="A5:P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172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50" t="s">
        <v>186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170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45249</v>
      </c>
      <c r="E7" s="2">
        <v>45256</v>
      </c>
      <c r="F7" s="2">
        <v>45263</v>
      </c>
      <c r="G7" s="2">
        <v>45270</v>
      </c>
      <c r="H7" s="2">
        <v>45277</v>
      </c>
      <c r="I7" s="2">
        <v>45291</v>
      </c>
      <c r="J7" s="2">
        <v>44933</v>
      </c>
      <c r="K7" s="2">
        <v>44940</v>
      </c>
      <c r="L7" s="2">
        <v>44947</v>
      </c>
      <c r="M7" s="2">
        <v>44954</v>
      </c>
      <c r="N7" s="2">
        <v>44961</v>
      </c>
      <c r="O7" s="2">
        <v>44968</v>
      </c>
    </row>
    <row r="8" spans="1:15" ht="15" customHeight="1" x14ac:dyDescent="0.2">
      <c r="A8" s="10">
        <v>1</v>
      </c>
      <c r="B8" s="10" t="s">
        <v>16</v>
      </c>
      <c r="C8" s="12">
        <f t="shared" ref="C8:C44" si="0">D8+E8+F8+G8+H8+I8+J8+K8+L8+M8+N8+O8</f>
        <v>4275</v>
      </c>
      <c r="D8" s="11">
        <v>575</v>
      </c>
      <c r="E8" s="11">
        <v>375</v>
      </c>
      <c r="F8" s="11">
        <v>275</v>
      </c>
      <c r="G8" s="11">
        <v>475</v>
      </c>
      <c r="H8" s="11">
        <v>475</v>
      </c>
      <c r="I8" s="11">
        <v>250</v>
      </c>
      <c r="J8" s="11">
        <v>0</v>
      </c>
      <c r="K8" s="11">
        <v>575</v>
      </c>
      <c r="L8" s="11">
        <v>475</v>
      </c>
      <c r="M8" s="11">
        <v>375</v>
      </c>
      <c r="N8" s="11">
        <v>250</v>
      </c>
      <c r="O8" s="11">
        <v>175</v>
      </c>
    </row>
    <row r="9" spans="1:15" ht="15" customHeight="1" x14ac:dyDescent="0.2">
      <c r="A9" s="10">
        <v>2</v>
      </c>
      <c r="B9" s="10" t="s">
        <v>27</v>
      </c>
      <c r="C9" s="12">
        <f t="shared" si="0"/>
        <v>4125</v>
      </c>
      <c r="D9" s="11">
        <v>475</v>
      </c>
      <c r="E9" s="11">
        <v>275</v>
      </c>
      <c r="F9" s="11">
        <v>250</v>
      </c>
      <c r="G9" s="11">
        <v>0</v>
      </c>
      <c r="H9" s="11">
        <v>425</v>
      </c>
      <c r="I9" s="11">
        <v>425</v>
      </c>
      <c r="J9" s="11">
        <v>275</v>
      </c>
      <c r="K9" s="11">
        <v>425</v>
      </c>
      <c r="L9" s="11">
        <v>575</v>
      </c>
      <c r="M9" s="11">
        <v>200</v>
      </c>
      <c r="N9" s="11">
        <v>325</v>
      </c>
      <c r="O9" s="11">
        <v>475</v>
      </c>
    </row>
    <row r="10" spans="1:15" ht="15" customHeight="1" x14ac:dyDescent="0.2">
      <c r="A10" s="10">
        <v>3</v>
      </c>
      <c r="B10" s="10" t="s">
        <v>175</v>
      </c>
      <c r="C10" s="12">
        <f t="shared" si="0"/>
        <v>3500</v>
      </c>
      <c r="D10" s="11">
        <v>250</v>
      </c>
      <c r="E10" s="11">
        <v>0</v>
      </c>
      <c r="F10" s="11">
        <v>225</v>
      </c>
      <c r="G10" s="11">
        <v>225</v>
      </c>
      <c r="H10" s="11">
        <v>575</v>
      </c>
      <c r="I10" s="11">
        <v>375</v>
      </c>
      <c r="J10" s="11">
        <v>575</v>
      </c>
      <c r="K10" s="11">
        <v>350</v>
      </c>
      <c r="L10" s="11">
        <v>200</v>
      </c>
      <c r="M10" s="11">
        <v>175</v>
      </c>
      <c r="N10" s="11">
        <v>350</v>
      </c>
      <c r="O10" s="11">
        <v>200</v>
      </c>
    </row>
    <row r="11" spans="1:15" ht="15" customHeight="1" x14ac:dyDescent="0.2">
      <c r="A11" s="10">
        <v>4</v>
      </c>
      <c r="B11" s="10" t="s">
        <v>23</v>
      </c>
      <c r="C11" s="12">
        <f t="shared" si="0"/>
        <v>3175</v>
      </c>
      <c r="D11" s="11">
        <v>275</v>
      </c>
      <c r="E11" s="11">
        <v>225</v>
      </c>
      <c r="F11" s="11">
        <v>425</v>
      </c>
      <c r="G11" s="11">
        <v>175</v>
      </c>
      <c r="H11" s="11">
        <v>275</v>
      </c>
      <c r="I11" s="11">
        <v>225</v>
      </c>
      <c r="J11" s="11">
        <v>225</v>
      </c>
      <c r="K11" s="11">
        <v>0</v>
      </c>
      <c r="L11" s="11">
        <v>350</v>
      </c>
      <c r="M11" s="11">
        <v>350</v>
      </c>
      <c r="N11" s="11">
        <v>275</v>
      </c>
      <c r="O11" s="11">
        <v>375</v>
      </c>
    </row>
    <row r="12" spans="1:15" ht="15" customHeight="1" x14ac:dyDescent="0.2">
      <c r="A12" s="10">
        <v>5</v>
      </c>
      <c r="B12" s="10" t="s">
        <v>138</v>
      </c>
      <c r="C12" s="12">
        <f t="shared" si="0"/>
        <v>3125</v>
      </c>
      <c r="D12" s="11">
        <v>300</v>
      </c>
      <c r="E12" s="11">
        <v>0</v>
      </c>
      <c r="F12" s="11">
        <v>375</v>
      </c>
      <c r="G12" s="11">
        <v>250</v>
      </c>
      <c r="H12" s="11">
        <v>0</v>
      </c>
      <c r="I12" s="11">
        <v>575</v>
      </c>
      <c r="J12" s="11">
        <v>200</v>
      </c>
      <c r="K12" s="11">
        <v>325</v>
      </c>
      <c r="L12" s="11">
        <v>325</v>
      </c>
      <c r="M12" s="11">
        <v>225</v>
      </c>
      <c r="N12" s="11">
        <v>200</v>
      </c>
      <c r="O12" s="11">
        <v>350</v>
      </c>
    </row>
    <row r="13" spans="1:15" ht="15" customHeight="1" x14ac:dyDescent="0.2">
      <c r="A13" s="10">
        <v>6</v>
      </c>
      <c r="B13" s="10" t="s">
        <v>54</v>
      </c>
      <c r="C13" s="12">
        <f t="shared" si="0"/>
        <v>3075</v>
      </c>
      <c r="D13" s="11">
        <v>0</v>
      </c>
      <c r="E13" s="11">
        <v>0</v>
      </c>
      <c r="F13" s="11">
        <v>575</v>
      </c>
      <c r="G13" s="11">
        <v>425</v>
      </c>
      <c r="H13" s="11">
        <v>0</v>
      </c>
      <c r="I13" s="11">
        <v>200</v>
      </c>
      <c r="J13" s="11">
        <v>375</v>
      </c>
      <c r="K13" s="11">
        <v>0</v>
      </c>
      <c r="L13" s="11">
        <v>375</v>
      </c>
      <c r="M13" s="11">
        <v>425</v>
      </c>
      <c r="N13" s="11">
        <v>425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2350</v>
      </c>
      <c r="D14" s="11">
        <v>350</v>
      </c>
      <c r="E14" s="11">
        <v>175</v>
      </c>
      <c r="F14" s="11">
        <v>300</v>
      </c>
      <c r="G14" s="11">
        <v>0</v>
      </c>
      <c r="H14" s="11">
        <v>0</v>
      </c>
      <c r="I14" s="11">
        <v>0</v>
      </c>
      <c r="J14" s="11">
        <v>0</v>
      </c>
      <c r="K14" s="11">
        <v>475</v>
      </c>
      <c r="L14" s="11">
        <v>250</v>
      </c>
      <c r="M14" s="11">
        <v>325</v>
      </c>
      <c r="N14" s="11">
        <v>475</v>
      </c>
      <c r="O14" s="11">
        <v>0</v>
      </c>
    </row>
    <row r="15" spans="1:15" ht="15" customHeight="1" x14ac:dyDescent="0.2">
      <c r="A15" s="10">
        <v>8</v>
      </c>
      <c r="B15" s="10" t="s">
        <v>173</v>
      </c>
      <c r="C15" s="12">
        <f t="shared" si="0"/>
        <v>2300</v>
      </c>
      <c r="D15" s="11">
        <v>425</v>
      </c>
      <c r="E15" s="11">
        <v>0</v>
      </c>
      <c r="F15" s="11">
        <v>350</v>
      </c>
      <c r="G15" s="11">
        <v>375</v>
      </c>
      <c r="H15" s="11">
        <v>300</v>
      </c>
      <c r="I15" s="11">
        <v>0</v>
      </c>
      <c r="J15" s="11">
        <v>300</v>
      </c>
      <c r="K15" s="11">
        <v>0</v>
      </c>
      <c r="L15" s="11">
        <v>0</v>
      </c>
      <c r="M15" s="11">
        <v>0</v>
      </c>
      <c r="N15" s="11">
        <v>225</v>
      </c>
      <c r="O15" s="11">
        <v>325</v>
      </c>
    </row>
    <row r="16" spans="1:15" ht="15" customHeight="1" x14ac:dyDescent="0.2">
      <c r="A16" s="10">
        <v>9</v>
      </c>
      <c r="B16" s="10" t="s">
        <v>24</v>
      </c>
      <c r="C16" s="12">
        <f t="shared" si="0"/>
        <v>1875</v>
      </c>
      <c r="D16" s="11">
        <v>0</v>
      </c>
      <c r="E16" s="11">
        <v>0</v>
      </c>
      <c r="F16" s="11">
        <v>325</v>
      </c>
      <c r="G16" s="11">
        <v>300</v>
      </c>
      <c r="H16" s="11">
        <v>350</v>
      </c>
      <c r="I16" s="11">
        <v>0</v>
      </c>
      <c r="J16" s="11">
        <v>0</v>
      </c>
      <c r="K16" s="11">
        <v>300</v>
      </c>
      <c r="L16" s="11">
        <v>300</v>
      </c>
      <c r="M16" s="11">
        <v>0</v>
      </c>
      <c r="N16" s="11">
        <v>0</v>
      </c>
      <c r="O16" s="11">
        <v>300</v>
      </c>
    </row>
    <row r="17" spans="1:15" ht="15" customHeight="1" x14ac:dyDescent="0.2">
      <c r="A17" s="10">
        <v>10</v>
      </c>
      <c r="B17" s="10" t="s">
        <v>184</v>
      </c>
      <c r="C17" s="12">
        <f t="shared" si="0"/>
        <v>1850</v>
      </c>
      <c r="D17" s="11">
        <v>0</v>
      </c>
      <c r="E17" s="11">
        <v>0</v>
      </c>
      <c r="F17" s="11">
        <v>0</v>
      </c>
      <c r="G17" s="11">
        <v>325</v>
      </c>
      <c r="H17" s="11">
        <v>0</v>
      </c>
      <c r="I17" s="11">
        <v>475</v>
      </c>
      <c r="J17" s="11">
        <v>325</v>
      </c>
      <c r="K17" s="11">
        <v>0</v>
      </c>
      <c r="L17" s="11">
        <v>425</v>
      </c>
      <c r="M17" s="11">
        <v>300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1400</v>
      </c>
      <c r="D18" s="11">
        <v>225</v>
      </c>
      <c r="E18" s="11">
        <v>325</v>
      </c>
      <c r="F18" s="11">
        <v>0</v>
      </c>
      <c r="G18" s="11">
        <v>0</v>
      </c>
      <c r="H18" s="11">
        <v>0</v>
      </c>
      <c r="I18" s="11">
        <v>175</v>
      </c>
      <c r="J18" s="11">
        <v>0</v>
      </c>
      <c r="K18" s="11">
        <v>375</v>
      </c>
      <c r="L18" s="11">
        <v>0</v>
      </c>
      <c r="M18" s="11">
        <v>0</v>
      </c>
      <c r="N18" s="11">
        <v>300</v>
      </c>
      <c r="O18" s="11">
        <v>0</v>
      </c>
    </row>
    <row r="19" spans="1:15" ht="15" customHeight="1" x14ac:dyDescent="0.2">
      <c r="A19" s="10">
        <v>12</v>
      </c>
      <c r="B19" s="10" t="s">
        <v>165</v>
      </c>
      <c r="C19" s="11">
        <f t="shared" si="0"/>
        <v>1275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300</v>
      </c>
      <c r="J19" s="11">
        <v>0</v>
      </c>
      <c r="K19" s="11">
        <v>0</v>
      </c>
      <c r="L19" s="11">
        <v>275</v>
      </c>
      <c r="M19" s="11">
        <v>275</v>
      </c>
      <c r="N19" s="11">
        <v>175</v>
      </c>
      <c r="O19" s="11">
        <v>250</v>
      </c>
    </row>
    <row r="20" spans="1:15" ht="15" customHeight="1" x14ac:dyDescent="0.2">
      <c r="A20" s="10">
        <v>13</v>
      </c>
      <c r="B20" s="10" t="s">
        <v>180</v>
      </c>
      <c r="C20" s="11">
        <f t="shared" si="0"/>
        <v>1200</v>
      </c>
      <c r="D20" s="11">
        <v>0</v>
      </c>
      <c r="E20" s="11">
        <v>200</v>
      </c>
      <c r="F20" s="11">
        <v>175</v>
      </c>
      <c r="G20" s="11">
        <v>0</v>
      </c>
      <c r="H20" s="11">
        <v>0</v>
      </c>
      <c r="I20" s="11">
        <v>0</v>
      </c>
      <c r="J20" s="11">
        <v>0</v>
      </c>
      <c r="K20" s="23">
        <v>0</v>
      </c>
      <c r="L20" s="11">
        <v>0</v>
      </c>
      <c r="M20" s="11">
        <v>250</v>
      </c>
      <c r="N20" s="11">
        <v>0</v>
      </c>
      <c r="O20" s="11">
        <v>575</v>
      </c>
    </row>
    <row r="21" spans="1:15" ht="15" customHeight="1" x14ac:dyDescent="0.2">
      <c r="A21" s="10">
        <v>14</v>
      </c>
      <c r="B21" s="10" t="s">
        <v>190</v>
      </c>
      <c r="C21" s="11">
        <f t="shared" si="0"/>
        <v>945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575</v>
      </c>
      <c r="N21" s="11">
        <v>145</v>
      </c>
      <c r="O21" s="11">
        <v>225</v>
      </c>
    </row>
    <row r="22" spans="1:15" ht="15" customHeight="1" x14ac:dyDescent="0.2">
      <c r="A22" s="10">
        <v>15</v>
      </c>
      <c r="B22" s="10" t="s">
        <v>32</v>
      </c>
      <c r="C22" s="11">
        <f t="shared" si="0"/>
        <v>675</v>
      </c>
      <c r="D22" s="11">
        <v>175</v>
      </c>
      <c r="E22" s="11">
        <v>0</v>
      </c>
      <c r="F22" s="11">
        <v>0</v>
      </c>
      <c r="G22" s="11">
        <v>275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86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191</v>
      </c>
      <c r="C24" s="11">
        <f t="shared" si="0"/>
        <v>475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475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156</v>
      </c>
      <c r="C25" s="11">
        <f t="shared" si="0"/>
        <v>475</v>
      </c>
      <c r="D25" s="11">
        <v>0</v>
      </c>
      <c r="E25" s="11">
        <v>475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187</v>
      </c>
      <c r="C26" s="11">
        <f t="shared" si="0"/>
        <v>425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425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194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425</v>
      </c>
    </row>
    <row r="28" spans="1:15" ht="15" customHeight="1" x14ac:dyDescent="0.2">
      <c r="A28" s="10">
        <v>19</v>
      </c>
      <c r="B28" s="10" t="s">
        <v>188</v>
      </c>
      <c r="C28" s="11">
        <f t="shared" si="0"/>
        <v>385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225</v>
      </c>
      <c r="M28" s="11">
        <v>0</v>
      </c>
      <c r="N28" s="11">
        <v>0</v>
      </c>
      <c r="O28" s="11">
        <v>160</v>
      </c>
    </row>
    <row r="29" spans="1:15" ht="15" customHeight="1" x14ac:dyDescent="0.2">
      <c r="A29" s="10">
        <v>20</v>
      </c>
      <c r="B29" s="10" t="s">
        <v>174</v>
      </c>
      <c r="C29" s="11">
        <f t="shared" si="0"/>
        <v>375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87</v>
      </c>
      <c r="C30" s="11">
        <f t="shared" si="0"/>
        <v>375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375</v>
      </c>
      <c r="O30" s="11">
        <v>0</v>
      </c>
    </row>
    <row r="31" spans="1:15" ht="15" customHeight="1" x14ac:dyDescent="0.2">
      <c r="A31" s="10">
        <v>21</v>
      </c>
      <c r="B31" s="10" t="s">
        <v>183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22</v>
      </c>
      <c r="B32" s="10" t="s">
        <v>168</v>
      </c>
      <c r="C32" s="11">
        <f t="shared" si="0"/>
        <v>325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325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185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181</v>
      </c>
      <c r="C34" s="11">
        <f t="shared" si="0"/>
        <v>300</v>
      </c>
      <c r="D34" s="11">
        <v>0</v>
      </c>
      <c r="E34" s="11">
        <v>300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179</v>
      </c>
      <c r="C35" s="11">
        <f t="shared" si="0"/>
        <v>200</v>
      </c>
      <c r="D35" s="11">
        <v>0</v>
      </c>
      <c r="E35" s="11">
        <v>0</v>
      </c>
      <c r="F35" s="11">
        <v>200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189</v>
      </c>
      <c r="C36" s="11">
        <f t="shared" si="0"/>
        <v>175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175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182</v>
      </c>
      <c r="C37" s="11">
        <f t="shared" si="0"/>
        <v>160</v>
      </c>
      <c r="D37" s="11">
        <v>0</v>
      </c>
      <c r="E37" s="11">
        <v>160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192</v>
      </c>
      <c r="C38" s="11">
        <f t="shared" si="0"/>
        <v>160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160</v>
      </c>
      <c r="O38" s="11">
        <v>0</v>
      </c>
    </row>
    <row r="39" spans="1:15" ht="15" customHeight="1" x14ac:dyDescent="0.2">
      <c r="A39" s="10">
        <v>26</v>
      </c>
      <c r="B39" s="10" t="s">
        <v>171</v>
      </c>
      <c r="C39" s="11">
        <f t="shared" si="0"/>
        <v>160</v>
      </c>
      <c r="D39" s="11">
        <v>160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176</v>
      </c>
      <c r="C40" s="11">
        <f t="shared" si="0"/>
        <v>145</v>
      </c>
      <c r="D40" s="11">
        <v>145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177</v>
      </c>
      <c r="C41" s="11">
        <f t="shared" si="0"/>
        <v>130</v>
      </c>
      <c r="D41" s="11">
        <v>130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24"/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40</v>
      </c>
      <c r="C42" s="11">
        <f t="shared" si="0"/>
        <v>130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130</v>
      </c>
      <c r="O42" s="11">
        <v>0</v>
      </c>
    </row>
    <row r="43" spans="1:15" ht="15" customHeight="1" x14ac:dyDescent="0.2">
      <c r="A43" s="10">
        <v>29</v>
      </c>
      <c r="B43" s="10" t="s">
        <v>193</v>
      </c>
      <c r="C43" s="11">
        <f t="shared" si="0"/>
        <v>115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115</v>
      </c>
      <c r="O43" s="11">
        <v>0</v>
      </c>
    </row>
    <row r="44" spans="1:15" ht="15" customHeight="1" x14ac:dyDescent="0.2">
      <c r="A44" s="10">
        <v>29</v>
      </c>
      <c r="B44" s="10" t="s">
        <v>178</v>
      </c>
      <c r="C44" s="11">
        <f t="shared" si="0"/>
        <v>115</v>
      </c>
      <c r="D44" s="11">
        <v>115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x14ac:dyDescent="0.2">
      <c r="G45" s="6"/>
      <c r="H45" s="6"/>
      <c r="I45" s="6"/>
    </row>
    <row r="46" spans="1:15" ht="18.75" customHeight="1" x14ac:dyDescent="0.25">
      <c r="A46" s="17" t="s">
        <v>3</v>
      </c>
      <c r="B46" s="7"/>
      <c r="C46" s="7"/>
      <c r="D46" s="7"/>
      <c r="E46" s="3"/>
      <c r="F46" s="3"/>
      <c r="G46" s="3"/>
      <c r="H46" s="3"/>
      <c r="I46" s="3"/>
    </row>
    <row r="47" spans="1:15" ht="18.75" customHeight="1" x14ac:dyDescent="0.25">
      <c r="A47" s="18" t="s">
        <v>4</v>
      </c>
      <c r="B47" s="8"/>
      <c r="C47" s="8"/>
      <c r="D47" s="8"/>
      <c r="E47" s="4"/>
      <c r="F47" s="4"/>
      <c r="G47" s="4"/>
      <c r="H47" s="4"/>
      <c r="I47" s="4"/>
    </row>
    <row r="48" spans="1:15" ht="18.75" customHeight="1" x14ac:dyDescent="0.25">
      <c r="A48" s="19" t="s">
        <v>5</v>
      </c>
      <c r="B48" s="9"/>
      <c r="C48" s="9"/>
      <c r="D48" s="9"/>
      <c r="E48" s="5"/>
      <c r="F48" s="5"/>
      <c r="G48" s="5"/>
      <c r="H48" s="5"/>
      <c r="I48" s="5"/>
    </row>
    <row r="50" ht="21" customHeight="1" x14ac:dyDescent="0.2"/>
    <row r="74" ht="18.75" customHeight="1" x14ac:dyDescent="0.2"/>
    <row r="75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15" ht="45" customHeight="1" x14ac:dyDescent="0.5">
      <c r="A2" s="48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3" customHeight="1" x14ac:dyDescent="0.4">
      <c r="A3" s="50" t="s">
        <v>140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9.7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30" customHeight="1" x14ac:dyDescent="0.4">
      <c r="A5" s="52" t="s">
        <v>51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1" customHeight="1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9" ht="45" customHeight="1" x14ac:dyDescent="0.5">
      <c r="A2" s="67" t="s">
        <v>100</v>
      </c>
      <c r="B2" s="67"/>
      <c r="C2" s="67"/>
      <c r="D2" s="67"/>
      <c r="E2" s="67"/>
      <c r="F2" s="67"/>
      <c r="G2" s="67"/>
      <c r="H2" s="67"/>
      <c r="I2" s="67"/>
    </row>
    <row r="3" spans="1:9" ht="33" customHeight="1" x14ac:dyDescent="0.4">
      <c r="A3" s="68" t="s">
        <v>133</v>
      </c>
      <c r="B3" s="69"/>
      <c r="C3" s="69"/>
      <c r="D3" s="69"/>
      <c r="E3" s="69"/>
      <c r="F3" s="69"/>
      <c r="G3" s="69"/>
      <c r="H3" s="69"/>
      <c r="I3" s="69"/>
    </row>
    <row r="4" spans="1:9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</row>
    <row r="5" spans="1:9" ht="30" customHeight="1" x14ac:dyDescent="0.4">
      <c r="A5" s="70" t="s">
        <v>108</v>
      </c>
      <c r="B5" s="71"/>
      <c r="C5" s="71"/>
      <c r="D5" s="71"/>
      <c r="E5" s="71"/>
      <c r="F5" s="71"/>
      <c r="G5" s="71"/>
      <c r="H5" s="71"/>
      <c r="I5" s="71"/>
    </row>
    <row r="6" spans="1:9" ht="21" customHeight="1" x14ac:dyDescent="0.2">
      <c r="A6" s="72"/>
      <c r="B6" s="72"/>
      <c r="C6" s="72"/>
      <c r="D6" s="72"/>
      <c r="E6" s="72"/>
      <c r="F6" s="72"/>
      <c r="G6" s="72"/>
      <c r="H6" s="72"/>
      <c r="I6" s="72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ht="36" customHeight="1" x14ac:dyDescent="0.5">
      <c r="A52" s="60" t="s">
        <v>100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 ht="38.25" customHeight="1" x14ac:dyDescent="0.4">
      <c r="A53" s="54" t="s">
        <v>131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42" customHeight="1" x14ac:dyDescent="0.4">
      <c r="A54" s="50" t="s">
        <v>136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ht="42" customHeight="1" x14ac:dyDescent="0.4">
      <c r="A55" s="62" t="s">
        <v>132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</row>
    <row r="56" spans="1:12" ht="21" customHeight="1" x14ac:dyDescent="0.2">
      <c r="A56" s="64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6" t="s">
        <v>4</v>
      </c>
      <c r="B80" s="57"/>
      <c r="C80" s="57"/>
      <c r="D80" s="57"/>
      <c r="E80" s="20"/>
      <c r="F80" s="20"/>
      <c r="G80" s="20"/>
    </row>
    <row r="81" spans="1:7" ht="18.75" customHeight="1" x14ac:dyDescent="0.25">
      <c r="A81" s="58" t="s">
        <v>130</v>
      </c>
      <c r="B81" s="59"/>
      <c r="C81" s="59"/>
      <c r="D81" s="59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47"/>
      <c r="B1" s="47"/>
      <c r="C1" s="47"/>
      <c r="D1" s="47"/>
      <c r="E1" s="47"/>
      <c r="F1" s="47"/>
      <c r="G1" s="47"/>
      <c r="H1" s="47"/>
    </row>
    <row r="2" spans="1:8" ht="45" customHeight="1" x14ac:dyDescent="0.5">
      <c r="A2" s="67" t="s">
        <v>33</v>
      </c>
      <c r="B2" s="67"/>
      <c r="C2" s="67"/>
      <c r="D2" s="67"/>
      <c r="E2" s="67"/>
      <c r="F2" s="67"/>
      <c r="G2" s="67"/>
      <c r="H2" s="67"/>
    </row>
    <row r="3" spans="1:8" ht="33" customHeight="1" x14ac:dyDescent="0.4">
      <c r="A3" s="68" t="s">
        <v>74</v>
      </c>
      <c r="B3" s="69"/>
      <c r="C3" s="69"/>
      <c r="D3" s="69"/>
      <c r="E3" s="69"/>
      <c r="F3" s="69"/>
      <c r="G3" s="69"/>
      <c r="H3" s="69"/>
    </row>
    <row r="4" spans="1:8" ht="9.75" customHeight="1" x14ac:dyDescent="0.4">
      <c r="A4" s="68"/>
      <c r="B4" s="69"/>
      <c r="C4" s="69"/>
      <c r="D4" s="69"/>
      <c r="E4" s="69"/>
      <c r="F4" s="69"/>
      <c r="G4" s="69"/>
      <c r="H4" s="69"/>
    </row>
    <row r="5" spans="1:8" ht="30" customHeight="1" x14ac:dyDescent="0.4">
      <c r="A5" s="70" t="s">
        <v>77</v>
      </c>
      <c r="B5" s="71"/>
      <c r="C5" s="71"/>
      <c r="D5" s="71"/>
      <c r="E5" s="71"/>
      <c r="F5" s="71"/>
      <c r="G5" s="71"/>
      <c r="H5" s="71"/>
    </row>
    <row r="6" spans="1:8" ht="30.75" customHeight="1" x14ac:dyDescent="0.2">
      <c r="A6" s="72"/>
      <c r="B6" s="72"/>
      <c r="C6" s="72"/>
      <c r="D6" s="72"/>
      <c r="E6" s="72"/>
      <c r="F6" s="72"/>
      <c r="G6" s="72"/>
      <c r="H6" s="72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3" t="s">
        <v>3</v>
      </c>
      <c r="B43" s="74"/>
      <c r="C43" s="74"/>
      <c r="D43" s="7"/>
      <c r="E43" s="3"/>
      <c r="F43" s="3"/>
      <c r="G43" s="3"/>
      <c r="H43" s="3"/>
    </row>
    <row r="44" spans="1:8" ht="18.75" customHeight="1" x14ac:dyDescent="0.25">
      <c r="A44" s="75" t="s">
        <v>4</v>
      </c>
      <c r="B44" s="76"/>
      <c r="C44" s="76"/>
      <c r="D44" s="8"/>
      <c r="E44" s="4"/>
      <c r="F44" s="4"/>
      <c r="G44" s="4"/>
      <c r="H44" s="4"/>
    </row>
    <row r="45" spans="1:8" ht="18.75" customHeight="1" x14ac:dyDescent="0.25">
      <c r="A45" s="77" t="s">
        <v>5</v>
      </c>
      <c r="B45" s="78"/>
      <c r="C45" s="78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0" ht="45" customHeight="1" x14ac:dyDescent="0.5">
      <c r="A2" s="67" t="s">
        <v>33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33" customHeight="1" x14ac:dyDescent="0.4">
      <c r="A3" s="68" t="s">
        <v>46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</row>
    <row r="5" spans="1:10" ht="30" customHeight="1" x14ac:dyDescent="0.4">
      <c r="A5" s="70" t="s">
        <v>51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ht="30.75" customHeight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3" t="s">
        <v>3</v>
      </c>
      <c r="B50" s="74"/>
      <c r="C50" s="74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75" t="s">
        <v>4</v>
      </c>
      <c r="B51" s="76"/>
      <c r="C51" s="76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77" t="s">
        <v>5</v>
      </c>
      <c r="B52" s="78"/>
      <c r="C52" s="78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47"/>
      <c r="B1" s="47"/>
      <c r="C1" s="47"/>
      <c r="D1" s="47"/>
      <c r="E1" s="47"/>
      <c r="F1" s="47"/>
      <c r="G1" s="47"/>
      <c r="H1" s="47"/>
    </row>
    <row r="2" spans="1:8" ht="45" customHeight="1" x14ac:dyDescent="0.5">
      <c r="A2" s="67" t="s">
        <v>8</v>
      </c>
      <c r="B2" s="67"/>
      <c r="C2" s="67"/>
      <c r="D2" s="67"/>
      <c r="E2" s="67"/>
      <c r="F2" s="67"/>
      <c r="G2" s="67"/>
      <c r="H2" s="67"/>
    </row>
    <row r="3" spans="1:8" ht="33" customHeight="1" x14ac:dyDescent="0.4">
      <c r="A3" s="68" t="s">
        <v>26</v>
      </c>
      <c r="B3" s="69"/>
      <c r="C3" s="69"/>
      <c r="D3" s="69"/>
      <c r="E3" s="69"/>
      <c r="F3" s="69"/>
      <c r="G3" s="69"/>
      <c r="H3" s="69"/>
    </row>
    <row r="4" spans="1:8" ht="9.75" customHeight="1" x14ac:dyDescent="0.4">
      <c r="A4" s="68"/>
      <c r="B4" s="69"/>
      <c r="C4" s="69"/>
      <c r="D4" s="69"/>
      <c r="E4" s="69"/>
      <c r="F4" s="69"/>
      <c r="G4" s="69"/>
      <c r="H4" s="69"/>
    </row>
    <row r="5" spans="1:8" ht="30" customHeight="1" x14ac:dyDescent="0.4">
      <c r="A5" s="70" t="s">
        <v>21</v>
      </c>
      <c r="B5" s="71"/>
      <c r="C5" s="71"/>
      <c r="D5" s="71"/>
      <c r="E5" s="71"/>
      <c r="F5" s="71"/>
      <c r="G5" s="71"/>
      <c r="H5" s="71"/>
    </row>
    <row r="6" spans="1:8" ht="30.75" customHeight="1" x14ac:dyDescent="0.2">
      <c r="A6" s="72"/>
      <c r="B6" s="72"/>
      <c r="C6" s="72"/>
      <c r="D6" s="72"/>
      <c r="E6" s="72"/>
      <c r="F6" s="72"/>
      <c r="G6" s="72"/>
      <c r="H6" s="72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3" t="s">
        <v>3</v>
      </c>
      <c r="B32" s="74"/>
      <c r="C32" s="74"/>
      <c r="D32" s="7"/>
      <c r="E32" s="3"/>
      <c r="F32" s="3"/>
      <c r="G32" s="3"/>
      <c r="H32" s="3"/>
    </row>
    <row r="33" spans="1:8" ht="18.75" customHeight="1" x14ac:dyDescent="0.25">
      <c r="A33" s="75" t="s">
        <v>4</v>
      </c>
      <c r="B33" s="76"/>
      <c r="C33" s="76"/>
      <c r="D33" s="8"/>
      <c r="E33" s="4"/>
      <c r="F33" s="4"/>
      <c r="G33" s="4"/>
      <c r="H33" s="4"/>
    </row>
    <row r="34" spans="1:8" ht="18.75" customHeight="1" x14ac:dyDescent="0.25">
      <c r="A34" s="77" t="s">
        <v>5</v>
      </c>
      <c r="B34" s="78"/>
      <c r="C34" s="78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10-6-24 - 12-19-24 (2 quarter)</vt:lpstr>
      <vt:lpstr>7-16-24 - 10-3-24 (1 quarter)</vt:lpstr>
      <vt:lpstr>2-18-24 - 5-12-24 (2 quarter)</vt:lpstr>
      <vt:lpstr>11-19-23 - 2-11-24 (1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'10-6-24 - 12-19-24 (2 quarter)'!Print_Area</vt:lpstr>
      <vt:lpstr>'11-19-23 - 2-11-24 (1 quarter)'!Print_Area</vt:lpstr>
      <vt:lpstr>'12-21-22 - 1-18-23 (1 month)'!Print_Area</vt:lpstr>
      <vt:lpstr>'12-27-21 - 2-7-22 (1 month)'!Print_Area</vt:lpstr>
      <vt:lpstr>'2-18-24 - 5-12-24 (2 quarter)'!Print_Area</vt:lpstr>
      <vt:lpstr>'3-1-22 - 5-17-23 (1 month)'!Print_Area</vt:lpstr>
      <vt:lpstr>'3-14-22 - 4-15-22 (1 month)'!Print_Area</vt:lpstr>
      <vt:lpstr>'5-27-22 - 6-24-22 (3 month)'!Print_Area</vt:lpstr>
      <vt:lpstr>'7-16-24 - 10-3-24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2024-10-17T10:37:38Z</cp:lastPrinted>
  <dcterms:created xsi:type="dcterms:W3CDTF">2013-12-12T05:08:35Z</dcterms:created>
  <dcterms:modified xsi:type="dcterms:W3CDTF">2024-11-04T09:25:23Z</dcterms:modified>
</cp:coreProperties>
</file>