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7-24 - 12-23-24 (3 quarter)" sheetId="57" r:id="rId1"/>
    <sheet name="7-15-24 - 9-30-24 (2 quarter)" sheetId="56" state="hidden" r:id="rId2"/>
    <sheet name="4-22-24 - 7-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0">'10-7-24 - 12-23-24 (3 quarter)'!$A$1:$F$67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'4-22-24 - 7-8-24 (1 quarter)'!$A$1:$O$58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'7-15-24 - 9-30-24 (2 quarter)'!$A$1:$O$61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57" l="1"/>
  <c r="E45" i="57"/>
  <c r="E41" i="57"/>
  <c r="E39" i="57"/>
  <c r="E36" i="57"/>
  <c r="E32" i="57"/>
  <c r="E30" i="57"/>
  <c r="E35" i="57"/>
  <c r="E21" i="57"/>
  <c r="E34" i="57"/>
  <c r="E28" i="57"/>
  <c r="E29" i="57"/>
  <c r="E23" i="57"/>
  <c r="E27" i="57"/>
  <c r="E25" i="57"/>
  <c r="E20" i="57"/>
  <c r="E17" i="57"/>
  <c r="E18" i="57"/>
  <c r="E14" i="57"/>
  <c r="E12" i="57"/>
  <c r="E11" i="57"/>
  <c r="E10" i="57"/>
  <c r="C63" i="57"/>
  <c r="C60" i="57"/>
  <c r="C58" i="57"/>
  <c r="C51" i="57"/>
  <c r="C57" i="57"/>
  <c r="C41" i="57"/>
  <c r="C45" i="57"/>
  <c r="E50" i="57"/>
  <c r="E47" i="57"/>
  <c r="C42" i="57"/>
  <c r="C38" i="57"/>
  <c r="E37" i="57"/>
  <c r="E31" i="57"/>
  <c r="C33" i="57"/>
  <c r="C53" i="57"/>
  <c r="E16" i="57"/>
  <c r="E26" i="57"/>
  <c r="E15" i="57"/>
  <c r="E19" i="57"/>
  <c r="E13" i="57"/>
  <c r="D10" i="57"/>
  <c r="D36" i="57"/>
  <c r="D18" i="57"/>
  <c r="D24" i="57"/>
  <c r="D12" i="57"/>
  <c r="D20" i="57"/>
  <c r="D11" i="57"/>
  <c r="D21" i="57"/>
  <c r="D25" i="57"/>
  <c r="D13" i="57"/>
  <c r="D14" i="57"/>
  <c r="D15" i="57"/>
  <c r="D23" i="57"/>
  <c r="D29" i="57"/>
  <c r="D47" i="57"/>
  <c r="C47" i="57" s="1"/>
  <c r="D32" i="57"/>
  <c r="D48" i="57"/>
  <c r="D22" i="57"/>
  <c r="D54" i="57"/>
  <c r="C54" i="57" s="1"/>
  <c r="D17" i="57"/>
  <c r="E59" i="57"/>
  <c r="C59" i="57"/>
  <c r="D30" i="57"/>
  <c r="C30" i="57" s="1"/>
  <c r="E62" i="57"/>
  <c r="C62" i="57" s="1"/>
  <c r="C21" i="57" l="1"/>
  <c r="D65" i="57"/>
  <c r="D49" i="57"/>
  <c r="C49" i="57" s="1"/>
  <c r="C10" i="57"/>
  <c r="D39" i="57"/>
  <c r="C39" i="57" s="1"/>
  <c r="D27" i="57"/>
  <c r="C27" i="57" s="1"/>
  <c r="D31" i="57"/>
  <c r="D19" i="57"/>
  <c r="C19" i="57" s="1"/>
  <c r="D46" i="57"/>
  <c r="D16" i="57"/>
  <c r="C16" i="57" s="1"/>
  <c r="D28" i="57"/>
  <c r="C14" i="57"/>
  <c r="D40" i="57"/>
  <c r="C40" i="57" s="1"/>
  <c r="C20" i="57"/>
  <c r="C32" i="57"/>
  <c r="D34" i="57"/>
  <c r="D56" i="57"/>
  <c r="D43" i="57"/>
  <c r="C43" i="57" s="1"/>
  <c r="C11" i="57"/>
  <c r="C17" i="57"/>
  <c r="D52" i="57"/>
  <c r="C52" i="57" s="1"/>
  <c r="D64" i="57"/>
  <c r="C64" i="57" s="1"/>
  <c r="D26" i="57"/>
  <c r="C26" i="57" s="1"/>
  <c r="D55" i="57"/>
  <c r="D44" i="57"/>
  <c r="D61" i="57"/>
  <c r="D35" i="57"/>
  <c r="C35" i="57" s="1"/>
  <c r="C29" i="57"/>
  <c r="C25" i="57"/>
  <c r="C23" i="57"/>
  <c r="D37" i="57"/>
  <c r="C37" i="57" s="1"/>
  <c r="C36" i="57" l="1"/>
  <c r="C28" i="57"/>
  <c r="C18" i="57"/>
  <c r="C61" i="57"/>
  <c r="C65" i="57"/>
  <c r="C56" i="57"/>
  <c r="C13" i="57"/>
  <c r="C31" i="57"/>
  <c r="C46" i="57"/>
  <c r="C55" i="57"/>
  <c r="C24" i="57"/>
  <c r="C34" i="57"/>
  <c r="C15" i="57"/>
  <c r="C48" i="57"/>
  <c r="C22" i="57" l="1"/>
  <c r="C12" i="57" l="1"/>
  <c r="C44" i="57" l="1"/>
  <c r="C50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<sst xmlns="http://schemas.openxmlformats.org/spreadsheetml/2006/main" count="565" uniqueCount="362">
  <si>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</si>
  <si>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</si>
  <si>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</si>
  <si>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</si>
  <si>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</si>
  <si>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</si>
  <si>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</si>
  <si>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</si>
  <si>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</si>
  <si>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</si>
  <si>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</si>
  <si>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</si>
  <si>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</si>
  <si>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</si>
  <si>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</si>
  <si>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</si>
  <si>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</si>
  <si>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</si>
  <si>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</si>
  <si>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</si>
  <si>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</si>
  <si>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</si>
  <si>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</si>
  <si>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</si>
  <si>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</si>
  <si>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</si>
  <si>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</si>
  <si>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</si>
  <si>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</si>
  <si>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</si>
  <si>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</si>
  <si>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</si>
  <si>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</si>
  <si>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</si>
  <si>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</si>
  <si>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</si>
  <si>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</si>
  <si>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</si>
  <si>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</si>
  <si>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</si>
  <si>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</si>
  <si>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</si>
  <si>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</si>
  <si>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</si>
  <si>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</si>
  <si>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</si>
  <si>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</si>
  <si>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</si>
  <si>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</si>
  <si>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</si>
  <si>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</si>
  <si>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</si>
  <si>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</si>
  <si>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</si>
  <si>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</si>
  <si>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</si>
  <si>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</si>
  <si>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</si>
  <si>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</si>
  <si>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</si>
  <si>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</si>
  <si>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</si>
  <si>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</si>
  <si>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</si>
  <si>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</si>
  <si>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</si>
  <si>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</si>
  <si>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</si>
  <si>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</si>
  <si>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</si>
  <si>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</si>
  <si>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</si>
  <si>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</si>
  <si>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</si>
  <si>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</si>
  <si>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</si>
  <si>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</si>
  <si>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</si>
  <si>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</si>
  <si>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</si>
  <si>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</si>
  <si>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</si>
  <si>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</si>
  <si>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</si>
  <si>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</si>
  <si>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</si>
  <si>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</si>
  <si>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</si>
  <si>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</si>
  <si>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</si>
  <si>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</si>
  <si>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</si>
  <si>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</si>
  <si>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</si>
  <si>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</si>
  <si>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</si>
  <si>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</si>
  <si>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</si>
  <si>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</si>
  <si>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</si>
  <si>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</si>
  <si>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</si>
  <si>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</si>
  <si>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</si>
  <si>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</si>
  <si>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</si>
  <si>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</si>
  <si>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</si>
  <si>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</si>
  <si>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</si>
  <si>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</si>
  <si>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</si>
  <si>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</si>
  <si>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</si>
  <si>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</si>
  <si>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</si>
  <si>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</si>
  <si>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</si>
  <si>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</si>
  <si>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</si>
  <si>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</si>
  <si>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</si>
  <si>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</si>
  <si>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</si>
  <si>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</si>
  <si>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</si>
  <si>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</si>
  <si>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</si>
  <si>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</si>
  <si>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</si>
  <si>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</si>
  <si>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</si>
  <si>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</si>
  <si>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</si>
  <si>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</si>
  <si>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</si>
  <si>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</si>
  <si>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</si>
  <si>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</si>
  <si>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</si>
  <si>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</si>
  <si>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</si>
  <si>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</si>
  <si>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</si>
  <si>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</si>
  <si>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</si>
  <si>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</si>
  <si>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</si>
  <si>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</si>
  <si>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</si>
  <si>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</si>
  <si>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</si>
  <si>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</si>
  <si>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</si>
  <si>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</si>
  <si>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</si>
  <si>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</si>
  <si>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</si>
  <si>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</si>
  <si>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</si>
  <si>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</si>
  <si>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</si>
  <si>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</si>
  <si>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</si>
  <si>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</si>
  <si>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</si>
  <si>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</si>
  <si>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</si>
  <si>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</si>
  <si>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</si>
  <si>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</si>
  <si>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</si>
  <si>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</si>
  <si>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</si>
  <si>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</si>
  <si>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</si>
  <si>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</si>
  <si>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</si>
  <si>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</si>
  <si>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</si>
  <si>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</si>
  <si>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</si>
  <si>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</si>
  <si>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</si>
  <si>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</si>
  <si>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</si>
  <si>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</si>
  <si>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</si>
  <si>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</si>
  <si>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</si>
  <si>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</si>
  <si>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</si>
  <si>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</si>
  <si>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</si>
  <si>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</si>
  <si>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</si>
  <si>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</si>
  <si>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</si>
  <si>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</si>
  <si>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</si>
  <si>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</si>
  <si>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</si>
  <si>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</si>
  <si>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</si>
  <si>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</si>
  <si>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</si>
  <si>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</si>
  <si>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</si>
  <si>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</si>
  <si>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</si>
  <si>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</si>
  <si>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</si>
  <si>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</si>
  <si>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</si>
  <si>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</si>
  <si>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</si>
  <si>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</si>
  <si>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</si>
  <si>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</si>
  <si>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</si>
  <si>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</si>
  <si>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</si>
  <si>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</si>
  <si>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</si>
  <si>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</si>
  <si>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</si>
  <si>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</si>
  <si>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</si>
  <si>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</si>
  <si>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</si>
  <si>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</si>
  <si>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</si>
  <si>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</si>
  <si>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</si>
  <si>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</si>
  <si>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</si>
  <si>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</si>
  <si>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</si>
  <si>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</si>
  <si>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</si>
  <si>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</si>
  <si>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</si>
  <si>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</si>
  <si>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</si>
  <si>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</si>
  <si>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</si>
  <si>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</si>
  <si>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</si>
  <si>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</si>
  <si>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</si>
  <si>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</si>
  <si>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</si>
  <si>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</si>
  <si>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</si>
  <si>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</si>
  <si>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</si>
  <si>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</si>
  <si>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</si>
  <si>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</si>
  <si>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</si>
  <si>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</si>
  <si>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</si>
  <si>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</si>
  <si>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</si>
  <si>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</si>
  <si>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</si>
  <si>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</si>
  <si>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</si>
  <si>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</si>
  <si>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</si>
  <si>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</si>
  <si>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</si>
  <si>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</si>
  <si>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</si>
  <si>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</si>
  <si>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</si>
  <si>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</si>
  <si>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</si>
  <si>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</si>
  <si>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</si>
  <si>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</si>
  <si>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</si>
  <si>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</si>
  <si>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</si>
  <si>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</si>
  <si>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</si>
  <si>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</si>
  <si>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</si>
  <si>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</si>
  <si>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</si>
  <si>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</si>
  <si>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</si>
  <si>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</si>
  <si>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</si>
  <si>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</si>
  <si>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</si>
  <si>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</si>
  <si>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</si>
  <si>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</si>
  <si>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</si>
  <si>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</si>
  <si>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</si>
  <si>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</si>
  <si>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</si>
  <si>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</si>
  <si>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</si>
  <si>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</si>
  <si>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</si>
  <si>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</si>
  <si>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</si>
  <si>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</si>
  <si>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</si>
  <si>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</si>
  <si>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</si>
  <si>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</si>
  <si>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</si>
  <si>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</si>
  <si>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</si>
  <si>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</si>
  <si>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OCT</t>
  </si>
  <si>
    <t>NOV</t>
  </si>
  <si>
    <t>DEC</t>
  </si>
  <si>
    <t>Brooks, Tamika</t>
  </si>
  <si>
    <t>Chen, Liquan</t>
  </si>
  <si>
    <t>Fields, Deb</t>
  </si>
  <si>
    <t>Haun-Arthur, Olya</t>
  </si>
  <si>
    <t>Heuer, Lowell</t>
  </si>
  <si>
    <t>Johnson, Scott</t>
  </si>
  <si>
    <t>Loudamy, Terry</t>
  </si>
  <si>
    <t>Madala, Neeta</t>
  </si>
  <si>
    <t>Moore, Carole</t>
  </si>
  <si>
    <t>Munoz, Adrian</t>
  </si>
  <si>
    <t>Ocon, Susan</t>
  </si>
  <si>
    <t>Osborn, Jerry</t>
  </si>
  <si>
    <t>Ramos, Josh</t>
  </si>
  <si>
    <t>Salas, Jesus</t>
  </si>
  <si>
    <t>Sams, Shanah</t>
  </si>
  <si>
    <t>Spencer, Shawn</t>
  </si>
  <si>
    <t>Stauffacher, Jim</t>
  </si>
  <si>
    <t>Tanner, Sharon</t>
  </si>
  <si>
    <t>Taylor, Ricky</t>
  </si>
  <si>
    <t>Tipping, Jan</t>
  </si>
  <si>
    <t>Tsirigotis, Nick</t>
  </si>
  <si>
    <t>Williamson, Becky</t>
  </si>
  <si>
    <t>Sims, Shanah</t>
  </si>
  <si>
    <t>TOP 42 QUALIFIER'S</t>
  </si>
  <si>
    <t>TOP-42 POINT LEADERS (OCT 20th - DEC 5th)</t>
  </si>
  <si>
    <t>THE BRASS TAP (EULESS)</t>
  </si>
  <si>
    <t>$1,000 CASH PRIZE PAYOUT</t>
  </si>
  <si>
    <t>TOURNAMENT: SUNDAY 12/8/24 / TIME 2:00 P.M.</t>
  </si>
  <si>
    <t>Mattingly, Alex</t>
  </si>
  <si>
    <t>Wright, Neal</t>
  </si>
  <si>
    <t>Christensen, Carolyn</t>
  </si>
  <si>
    <t>Mattingly, Steve</t>
  </si>
  <si>
    <t>Morelli, Mark</t>
  </si>
  <si>
    <t>Link, Chris</t>
  </si>
  <si>
    <t>Zarate, Michael</t>
  </si>
  <si>
    <t>Billmyre, Ashley</t>
  </si>
  <si>
    <t>Butara, Karen</t>
  </si>
  <si>
    <t>Hartman, Wayne</t>
  </si>
  <si>
    <t>Harvey, Jared</t>
  </si>
  <si>
    <t>Allen, Stephanie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</si>
</sst>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24"/>
      <color theme="0"/>
      <name val="Arial"/>
      <family val="2"/>
    </font>
    <font>
      <b/>
      <sz val="24"/>
      <color indexed="11"/>
      <name val="Arial"/>
      <family val="2"/>
    </font>
    <font>
      <b/>
      <sz val="26"/>
      <color indexed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26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38" fillId="25" borderId="11" xfId="0" applyFont="1" applyFill="1" applyBorder="1" applyAlignment="1">
      <alignment horizontal="center"/>
    </xf>
    <xf numFmtId="0" fontId="38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39" fillId="25" borderId="11" xfId="0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0" fontId="37" fillId="25" borderId="11" xfId="0" applyFont="1" applyFill="1" applyBorder="1" applyAlignment="1">
      <alignment horizontal="center"/>
    </xf>
    <xf numFmtId="0" fontId="37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6</xdr:col>
      <xdr:colOff>9524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0579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workbookViewId="0">
      <selection activeCell="B47" sqref="B47"/>
    </sheetView>
  </sheetViews>
  <sheetFormatPr defaultRowHeight="12.75" x14ac:dyDescent="0.2"/>
  <cols>
    <col min="1" max="1" width="11.7109375" customWidth="1"/>
    <col min="2" max="2" width="30.7109375" customWidth="1"/>
    <col min="3" max="3" width="16" customWidth="1"/>
    <col min="4" max="6" width="22" customWidth="1"/>
  </cols>
  <sheetData>
    <row r="1" spans="1:6" ht="126" customHeight="1" x14ac:dyDescent="0.2">
      <c r="A1" s="30"/>
      <c r="B1" s="30"/>
      <c r="C1" s="30"/>
      <c r="D1" s="30"/>
      <c r="E1" s="30"/>
      <c r="F1" s="30"/>
    </row>
    <row r="2" spans="1:6" ht="49.5" customHeight="1" x14ac:dyDescent="0.5">
      <c r="A2" s="31" t="s">
        <v>347</v>
      </c>
      <c r="B2" s="32"/>
      <c r="C2" s="32"/>
      <c r="D2" s="32"/>
      <c r="E2" s="32"/>
      <c r="F2" s="32"/>
    </row>
    <row r="3" spans="1:6" ht="42" customHeight="1" x14ac:dyDescent="0.4">
      <c r="A3" s="33" t="s">
        <v>349</v>
      </c>
      <c r="B3" s="34"/>
      <c r="C3" s="34"/>
      <c r="D3" s="34"/>
      <c r="E3" s="34"/>
      <c r="F3" s="34"/>
    </row>
    <row r="4" spans="1:6" ht="5.25" customHeight="1" x14ac:dyDescent="0.4">
      <c r="A4" s="35"/>
      <c r="B4" s="36"/>
      <c r="C4" s="36"/>
      <c r="D4" s="36"/>
      <c r="E4" s="36"/>
      <c r="F4" s="36"/>
    </row>
    <row r="5" spans="1:6" ht="40.5" customHeight="1" x14ac:dyDescent="0.4">
      <c r="A5" s="39" t="s">
        <v>346</v>
      </c>
      <c r="B5" s="40"/>
      <c r="C5" s="40"/>
      <c r="D5" s="40"/>
      <c r="E5" s="40"/>
      <c r="F5" s="40"/>
    </row>
    <row r="6" spans="1:6" ht="8.25" customHeight="1" x14ac:dyDescent="0.4">
      <c r="A6" s="24"/>
      <c r="B6" s="25"/>
      <c r="C6" s="25"/>
      <c r="D6" s="25"/>
      <c r="E6" s="25"/>
      <c r="F6" s="25"/>
    </row>
    <row r="7" spans="1:6" ht="40.5" customHeight="1" x14ac:dyDescent="0.5">
      <c r="A7" s="37" t="s">
        <v>348</v>
      </c>
      <c r="B7" s="38"/>
      <c r="C7" s="38"/>
      <c r="D7" s="38"/>
      <c r="E7" s="38"/>
      <c r="F7" s="38"/>
    </row>
    <row r="8" spans="1:6" ht="21" customHeight="1" x14ac:dyDescent="0.2">
      <c r="A8" s="28"/>
      <c r="B8" s="29"/>
      <c r="C8" s="29"/>
      <c r="D8" s="29"/>
      <c r="E8" s="29"/>
      <c r="F8" s="29"/>
    </row>
    <row r="9" spans="1:6" ht="15" customHeight="1" x14ac:dyDescent="0.25">
      <c r="A9" s="1" t="s">
        <v>1</v>
      </c>
      <c r="B9" s="1" t="s">
        <v>0</v>
      </c>
      <c r="C9" s="1" t="s">
        <v>2</v>
      </c>
      <c r="D9" s="2" t="s">
        <v>319</v>
      </c>
      <c r="E9" s="2" t="s">
        <v>320</v>
      </c>
      <c r="F9" s="2" t="s">
        <v>321</v>
      </c>
    </row>
    <row r="10" spans="1:6" ht="15" customHeight="1" x14ac:dyDescent="0.2">
      <c r="A10" s="10">
        <v>1</v>
      </c>
      <c r="B10" s="10" t="s">
        <v>311</v>
      </c>
      <c r="C10" s="11">
        <f t="shared" ref="C10:C41" si="0">SUM(D10:F10)</f>
        <v>5150</v>
      </c>
      <c r="D10" s="13">
        <f>115+475+375+575+425+145+425+145</f>
        <v>2680</v>
      </c>
      <c r="E10" s="13">
        <f>275+475+1120+275+325</f>
        <v>2470</v>
      </c>
      <c r="F10" s="13"/>
    </row>
    <row r="11" spans="1:6" ht="15" customHeight="1" x14ac:dyDescent="0.2">
      <c r="A11" s="10">
        <v>2</v>
      </c>
      <c r="B11" s="10" t="s">
        <v>324</v>
      </c>
      <c r="C11" s="11">
        <f t="shared" si="0"/>
        <v>4200</v>
      </c>
      <c r="D11" s="13">
        <f>475+375+200+325+575+275</f>
        <v>2225</v>
      </c>
      <c r="E11" s="13">
        <f>475+375+875+250</f>
        <v>1975</v>
      </c>
      <c r="F11" s="13"/>
    </row>
    <row r="12" spans="1:6" ht="15" customHeight="1" x14ac:dyDescent="0.2">
      <c r="A12" s="10">
        <v>3</v>
      </c>
      <c r="B12" s="10" t="s">
        <v>24</v>
      </c>
      <c r="C12" s="11">
        <f t="shared" si="0"/>
        <v>4050</v>
      </c>
      <c r="D12" s="13">
        <f>325+300+300+250+325+225</f>
        <v>1725</v>
      </c>
      <c r="E12" s="13">
        <f>325+1650+350</f>
        <v>2325</v>
      </c>
      <c r="F12" s="13"/>
    </row>
    <row r="13" spans="1:6" ht="15" customHeight="1" x14ac:dyDescent="0.2">
      <c r="A13" s="10">
        <v>4</v>
      </c>
      <c r="B13" s="10" t="s">
        <v>336</v>
      </c>
      <c r="C13" s="11">
        <f t="shared" si="0"/>
        <v>3825</v>
      </c>
      <c r="D13" s="13">
        <f>425+575+375+350</f>
        <v>1725</v>
      </c>
      <c r="E13" s="13">
        <f>325+575+1200</f>
        <v>2100</v>
      </c>
      <c r="F13" s="13"/>
    </row>
    <row r="14" spans="1:6" ht="15" customHeight="1" x14ac:dyDescent="0.2">
      <c r="A14" s="10">
        <v>5</v>
      </c>
      <c r="B14" s="10" t="s">
        <v>12</v>
      </c>
      <c r="C14" s="11">
        <f t="shared" si="0"/>
        <v>3820</v>
      </c>
      <c r="D14" s="13">
        <f>575+325+145+475+375</f>
        <v>1895</v>
      </c>
      <c r="E14" s="13">
        <f>375+1225+325</f>
        <v>1925</v>
      </c>
      <c r="F14" s="13"/>
    </row>
    <row r="15" spans="1:6" ht="15" customHeight="1" x14ac:dyDescent="0.2">
      <c r="A15" s="10">
        <v>6</v>
      </c>
      <c r="B15" s="10" t="s">
        <v>332</v>
      </c>
      <c r="C15" s="11">
        <f t="shared" si="0"/>
        <v>2895</v>
      </c>
      <c r="D15" s="13">
        <f>115+425</f>
        <v>540</v>
      </c>
      <c r="E15" s="13">
        <f>425+575+1355</f>
        <v>2355</v>
      </c>
      <c r="F15" s="13"/>
    </row>
    <row r="16" spans="1:6" ht="15" customHeight="1" x14ac:dyDescent="0.2">
      <c r="A16" s="10">
        <v>7</v>
      </c>
      <c r="B16" s="10" t="s">
        <v>329</v>
      </c>
      <c r="C16" s="11">
        <f t="shared" si="0"/>
        <v>2760</v>
      </c>
      <c r="D16" s="13">
        <f>160+425+475+350</f>
        <v>1410</v>
      </c>
      <c r="E16" s="13">
        <f>300+1050</f>
        <v>1350</v>
      </c>
      <c r="F16" s="13"/>
    </row>
    <row r="17" spans="1:6" ht="15" customHeight="1" x14ac:dyDescent="0.2">
      <c r="A17" s="10">
        <v>8</v>
      </c>
      <c r="B17" s="10" t="s">
        <v>154</v>
      </c>
      <c r="C17" s="11">
        <f t="shared" si="0"/>
        <v>2685</v>
      </c>
      <c r="D17" s="13">
        <f>160+350+575</f>
        <v>1085</v>
      </c>
      <c r="E17" s="13">
        <f>300+925+375</f>
        <v>1600</v>
      </c>
      <c r="F17" s="13"/>
    </row>
    <row r="18" spans="1:6" ht="15" customHeight="1" x14ac:dyDescent="0.2">
      <c r="A18" s="10">
        <v>9</v>
      </c>
      <c r="B18" s="10" t="s">
        <v>339</v>
      </c>
      <c r="C18" s="11">
        <f t="shared" si="0"/>
        <v>2575</v>
      </c>
      <c r="D18" s="13">
        <f>350+375+175</f>
        <v>900</v>
      </c>
      <c r="E18" s="13">
        <f>675+575+425</f>
        <v>1675</v>
      </c>
      <c r="F18" s="13"/>
    </row>
    <row r="19" spans="1:6" ht="15" customHeight="1" x14ac:dyDescent="0.2">
      <c r="A19" s="10">
        <v>10</v>
      </c>
      <c r="B19" s="10" t="s">
        <v>27</v>
      </c>
      <c r="C19" s="11">
        <f t="shared" si="0"/>
        <v>2400</v>
      </c>
      <c r="D19" s="13">
        <f>250+225+250</f>
        <v>725</v>
      </c>
      <c r="E19" s="13">
        <f>575+300+800</f>
        <v>1675</v>
      </c>
      <c r="F19" s="13"/>
    </row>
    <row r="20" spans="1:6" ht="15" customHeight="1" x14ac:dyDescent="0.2">
      <c r="A20" s="10">
        <v>11</v>
      </c>
      <c r="B20" s="10" t="s">
        <v>264</v>
      </c>
      <c r="C20" s="11">
        <f t="shared" si="0"/>
        <v>2370</v>
      </c>
      <c r="D20" s="13">
        <f>130+200+475+250</f>
        <v>1055</v>
      </c>
      <c r="E20" s="13">
        <f>350+350+470+145</f>
        <v>1315</v>
      </c>
      <c r="F20" s="13"/>
    </row>
    <row r="21" spans="1:6" ht="15" customHeight="1" x14ac:dyDescent="0.2">
      <c r="A21" s="10">
        <v>12</v>
      </c>
      <c r="B21" s="10" t="s">
        <v>165</v>
      </c>
      <c r="C21" s="11">
        <f t="shared" si="0"/>
        <v>2125</v>
      </c>
      <c r="D21" s="13">
        <f>300</f>
        <v>300</v>
      </c>
      <c r="E21" s="13">
        <f>425+350+475+575</f>
        <v>1825</v>
      </c>
      <c r="F21" s="13"/>
    </row>
    <row r="22" spans="1:6" ht="15" customHeight="1" x14ac:dyDescent="0.2">
      <c r="A22" s="10">
        <v>13</v>
      </c>
      <c r="B22" s="10" t="s">
        <v>23</v>
      </c>
      <c r="C22" s="11">
        <f t="shared" si="0"/>
        <v>2050</v>
      </c>
      <c r="D22" s="13">
        <f>325+375+325</f>
        <v>1025</v>
      </c>
      <c r="E22" s="13">
        <v>1025</v>
      </c>
      <c r="F22" s="13"/>
    </row>
    <row r="23" spans="1:6" ht="15" customHeight="1" x14ac:dyDescent="0.2">
      <c r="A23" s="10">
        <v>14</v>
      </c>
      <c r="B23" s="10" t="s">
        <v>60</v>
      </c>
      <c r="C23" s="11">
        <f t="shared" si="0"/>
        <v>1900</v>
      </c>
      <c r="D23" s="13">
        <f>225+425+475</f>
        <v>1125</v>
      </c>
      <c r="E23" s="13">
        <f>350+425</f>
        <v>775</v>
      </c>
      <c r="F23" s="13"/>
    </row>
    <row r="24" spans="1:6" ht="15" customHeight="1" x14ac:dyDescent="0.2">
      <c r="A24" s="10">
        <v>15</v>
      </c>
      <c r="B24" s="10" t="s">
        <v>252</v>
      </c>
      <c r="C24" s="11">
        <f t="shared" si="0"/>
        <v>1870</v>
      </c>
      <c r="D24" s="13">
        <f>575+200+145+175+275+200</f>
        <v>1570</v>
      </c>
      <c r="E24" s="13">
        <v>300</v>
      </c>
      <c r="F24" s="13"/>
    </row>
    <row r="25" spans="1:6" ht="15" customHeight="1" x14ac:dyDescent="0.2">
      <c r="A25" s="10">
        <v>16</v>
      </c>
      <c r="B25" s="10" t="s">
        <v>54</v>
      </c>
      <c r="C25" s="11">
        <f t="shared" si="0"/>
        <v>1800</v>
      </c>
      <c r="D25" s="13">
        <f>375+350+325</f>
        <v>1050</v>
      </c>
      <c r="E25" s="13">
        <f>375+375</f>
        <v>750</v>
      </c>
      <c r="F25" s="13"/>
    </row>
    <row r="26" spans="1:6" ht="15" customHeight="1" x14ac:dyDescent="0.2">
      <c r="A26" s="10">
        <v>17</v>
      </c>
      <c r="B26" s="10" t="s">
        <v>322</v>
      </c>
      <c r="C26" s="11">
        <f t="shared" si="0"/>
        <v>1785</v>
      </c>
      <c r="D26" s="13">
        <f>275+275</f>
        <v>550</v>
      </c>
      <c r="E26" s="13">
        <f>325+475+435</f>
        <v>1235</v>
      </c>
      <c r="F26" s="13"/>
    </row>
    <row r="27" spans="1:6" ht="15" customHeight="1" x14ac:dyDescent="0.2">
      <c r="A27" s="10">
        <v>18</v>
      </c>
      <c r="B27" s="10" t="s">
        <v>282</v>
      </c>
      <c r="C27" s="11">
        <f t="shared" si="0"/>
        <v>1780</v>
      </c>
      <c r="D27" s="13">
        <f>145+225+250+200</f>
        <v>820</v>
      </c>
      <c r="E27" s="13">
        <f>225+535+200</f>
        <v>960</v>
      </c>
      <c r="F27" s="13"/>
    </row>
    <row r="28" spans="1:6" ht="15" customHeight="1" x14ac:dyDescent="0.2">
      <c r="A28" s="10">
        <v>19</v>
      </c>
      <c r="B28" s="10" t="s">
        <v>340</v>
      </c>
      <c r="C28" s="11">
        <f t="shared" si="0"/>
        <v>1775</v>
      </c>
      <c r="D28" s="13">
        <f>300+425</f>
        <v>725</v>
      </c>
      <c r="E28" s="13">
        <f>575+475</f>
        <v>1050</v>
      </c>
      <c r="F28" s="13"/>
    </row>
    <row r="29" spans="1:6" ht="15" customHeight="1" x14ac:dyDescent="0.2">
      <c r="A29" s="10">
        <v>20</v>
      </c>
      <c r="B29" s="10" t="s">
        <v>287</v>
      </c>
      <c r="C29" s="11">
        <f t="shared" si="0"/>
        <v>1765</v>
      </c>
      <c r="D29" s="13">
        <f>250+575</f>
        <v>825</v>
      </c>
      <c r="E29" s="13">
        <f>175+590+175</f>
        <v>940</v>
      </c>
      <c r="F29" s="13"/>
    </row>
    <row r="30" spans="1:6" ht="15" customHeight="1" x14ac:dyDescent="0.2">
      <c r="A30" s="10">
        <v>21</v>
      </c>
      <c r="B30" s="10" t="s">
        <v>343</v>
      </c>
      <c r="C30" s="11">
        <f t="shared" si="0"/>
        <v>1740</v>
      </c>
      <c r="D30" s="13">
        <f>175+325</f>
        <v>500</v>
      </c>
      <c r="E30" s="13">
        <f>940+300</f>
        <v>1240</v>
      </c>
      <c r="F30" s="13"/>
    </row>
    <row r="31" spans="1:6" ht="15" customHeight="1" x14ac:dyDescent="0.2">
      <c r="A31" s="10">
        <v>22</v>
      </c>
      <c r="B31" s="10" t="s">
        <v>138</v>
      </c>
      <c r="C31" s="11">
        <f t="shared" si="0"/>
        <v>1600</v>
      </c>
      <c r="D31" s="13">
        <f>200+475+275+225</f>
        <v>1175</v>
      </c>
      <c r="E31" s="13">
        <f>425</f>
        <v>425</v>
      </c>
      <c r="F31" s="13"/>
    </row>
    <row r="32" spans="1:6" ht="15" customHeight="1" x14ac:dyDescent="0.2">
      <c r="A32" s="10">
        <v>23</v>
      </c>
      <c r="B32" s="10" t="s">
        <v>325</v>
      </c>
      <c r="C32" s="11">
        <f t="shared" si="0"/>
        <v>1570</v>
      </c>
      <c r="D32" s="13">
        <f>225+250</f>
        <v>475</v>
      </c>
      <c r="E32" s="13">
        <f>200+735+160</f>
        <v>1095</v>
      </c>
      <c r="F32" s="13"/>
    </row>
    <row r="33" spans="1:6" ht="15" customHeight="1" x14ac:dyDescent="0.2">
      <c r="A33" s="10">
        <v>24</v>
      </c>
      <c r="B33" s="10" t="s">
        <v>354</v>
      </c>
      <c r="C33" s="11">
        <f t="shared" si="0"/>
        <v>1425</v>
      </c>
      <c r="D33" s="13">
        <v>0</v>
      </c>
      <c r="E33" s="13">
        <v>1425</v>
      </c>
      <c r="F33" s="13"/>
    </row>
    <row r="34" spans="1:6" ht="15" customHeight="1" x14ac:dyDescent="0.2">
      <c r="A34" s="10">
        <v>25</v>
      </c>
      <c r="B34" s="10" t="s">
        <v>333</v>
      </c>
      <c r="C34" s="11">
        <f t="shared" si="0"/>
        <v>1375</v>
      </c>
      <c r="D34" s="13">
        <f>275</f>
        <v>275</v>
      </c>
      <c r="E34" s="13">
        <f>625+475</f>
        <v>1100</v>
      </c>
      <c r="F34" s="13"/>
    </row>
    <row r="35" spans="1:6" ht="15" customHeight="1" x14ac:dyDescent="0.2">
      <c r="A35" s="10">
        <v>26</v>
      </c>
      <c r="B35" s="10" t="s">
        <v>323</v>
      </c>
      <c r="C35" s="11">
        <f t="shared" si="0"/>
        <v>1235</v>
      </c>
      <c r="D35" s="13">
        <f>200</f>
        <v>200</v>
      </c>
      <c r="E35" s="13">
        <f>665+225+145</f>
        <v>1035</v>
      </c>
      <c r="F35" s="13"/>
    </row>
    <row r="36" spans="1:6" ht="15" customHeight="1" x14ac:dyDescent="0.2">
      <c r="A36" s="10">
        <v>27</v>
      </c>
      <c r="B36" s="10" t="s">
        <v>341</v>
      </c>
      <c r="C36" s="11">
        <f t="shared" si="0"/>
        <v>1160</v>
      </c>
      <c r="D36" s="13">
        <f>300+300+160</f>
        <v>760</v>
      </c>
      <c r="E36" s="13">
        <f>175+225</f>
        <v>400</v>
      </c>
      <c r="F36" s="13"/>
    </row>
    <row r="37" spans="1:6" ht="15" customHeight="1" x14ac:dyDescent="0.2">
      <c r="A37" s="10">
        <v>28</v>
      </c>
      <c r="B37" s="10" t="s">
        <v>300</v>
      </c>
      <c r="C37" s="11">
        <f t="shared" si="0"/>
        <v>1080</v>
      </c>
      <c r="D37" s="13">
        <f>425</f>
        <v>425</v>
      </c>
      <c r="E37" s="13">
        <f>250+275+130</f>
        <v>655</v>
      </c>
      <c r="F37" s="13"/>
    </row>
    <row r="38" spans="1:6" ht="15" customHeight="1" x14ac:dyDescent="0.2">
      <c r="A38" s="10">
        <v>29</v>
      </c>
      <c r="B38" s="10" t="s">
        <v>355</v>
      </c>
      <c r="C38" s="11">
        <f t="shared" si="0"/>
        <v>950</v>
      </c>
      <c r="D38" s="13">
        <v>0</v>
      </c>
      <c r="E38" s="13">
        <v>950</v>
      </c>
      <c r="F38" s="13"/>
    </row>
    <row r="39" spans="1:6" ht="15" customHeight="1" x14ac:dyDescent="0.2">
      <c r="A39" s="10">
        <v>30</v>
      </c>
      <c r="B39" s="10" t="s">
        <v>328</v>
      </c>
      <c r="C39" s="11">
        <f t="shared" si="0"/>
        <v>945</v>
      </c>
      <c r="D39" s="13">
        <f>160</f>
        <v>160</v>
      </c>
      <c r="E39" s="13">
        <f>375+160+250</f>
        <v>785</v>
      </c>
      <c r="F39" s="13"/>
    </row>
    <row r="40" spans="1:6" ht="15" customHeight="1" x14ac:dyDescent="0.2">
      <c r="A40" s="10">
        <v>31</v>
      </c>
      <c r="B40" s="10" t="s">
        <v>330</v>
      </c>
      <c r="C40" s="11">
        <f t="shared" si="0"/>
        <v>815</v>
      </c>
      <c r="D40" s="13">
        <f>130+160</f>
        <v>290</v>
      </c>
      <c r="E40" s="13">
        <v>525</v>
      </c>
      <c r="F40" s="13"/>
    </row>
    <row r="41" spans="1:6" ht="15" customHeight="1" x14ac:dyDescent="0.2">
      <c r="A41" s="10">
        <v>32</v>
      </c>
      <c r="B41" s="10" t="s">
        <v>358</v>
      </c>
      <c r="C41" s="11">
        <f t="shared" si="0"/>
        <v>800</v>
      </c>
      <c r="D41" s="13">
        <v>0</v>
      </c>
      <c r="E41" s="13">
        <f>250+350+200</f>
        <v>800</v>
      </c>
      <c r="F41" s="13"/>
    </row>
    <row r="42" spans="1:6" ht="15" customHeight="1" x14ac:dyDescent="0.2">
      <c r="A42" s="10">
        <v>33</v>
      </c>
      <c r="B42" s="10" t="s">
        <v>356</v>
      </c>
      <c r="C42" s="11">
        <f t="shared" ref="C42:C73" si="1">SUM(D42:F42)</f>
        <v>775</v>
      </c>
      <c r="D42" s="13">
        <v>0</v>
      </c>
      <c r="E42" s="13">
        <v>775</v>
      </c>
      <c r="F42" s="13"/>
    </row>
    <row r="43" spans="1:6" ht="15" customHeight="1" x14ac:dyDescent="0.2">
      <c r="A43" s="10">
        <v>34</v>
      </c>
      <c r="B43" s="10" t="s">
        <v>18</v>
      </c>
      <c r="C43" s="11">
        <f t="shared" si="1"/>
        <v>750</v>
      </c>
      <c r="D43" s="13">
        <f>275+475</f>
        <v>750</v>
      </c>
      <c r="E43" s="13">
        <v>0</v>
      </c>
      <c r="F43" s="13"/>
    </row>
    <row r="44" spans="1:6" ht="15" customHeight="1" x14ac:dyDescent="0.2">
      <c r="A44" s="10">
        <v>34</v>
      </c>
      <c r="B44" s="10" t="s">
        <v>342</v>
      </c>
      <c r="C44" s="11">
        <f t="shared" si="1"/>
        <v>750</v>
      </c>
      <c r="D44" s="13">
        <f>175+575</f>
        <v>750</v>
      </c>
      <c r="E44" s="13">
        <v>0</v>
      </c>
      <c r="F44" s="13"/>
    </row>
    <row r="45" spans="1:6" ht="15" customHeight="1" x14ac:dyDescent="0.2">
      <c r="A45" s="10">
        <v>35</v>
      </c>
      <c r="B45" s="10" t="s">
        <v>357</v>
      </c>
      <c r="C45" s="11">
        <f t="shared" si="1"/>
        <v>635</v>
      </c>
      <c r="D45" s="13">
        <v>0</v>
      </c>
      <c r="E45" s="13">
        <f>475+160</f>
        <v>635</v>
      </c>
      <c r="F45" s="13"/>
    </row>
    <row r="46" spans="1:6" ht="15" customHeight="1" x14ac:dyDescent="0.2">
      <c r="A46" s="10">
        <v>36</v>
      </c>
      <c r="B46" s="10" t="s">
        <v>335</v>
      </c>
      <c r="C46" s="11">
        <f t="shared" si="1"/>
        <v>630</v>
      </c>
      <c r="D46" s="13">
        <f>225+130+275</f>
        <v>630</v>
      </c>
      <c r="E46" s="13">
        <v>0</v>
      </c>
      <c r="F46" s="13"/>
    </row>
    <row r="47" spans="1:6" ht="15" customHeight="1" x14ac:dyDescent="0.2">
      <c r="A47" s="10">
        <v>37</v>
      </c>
      <c r="B47" s="10" t="s">
        <v>350</v>
      </c>
      <c r="C47" s="11">
        <f t="shared" si="1"/>
        <v>605</v>
      </c>
      <c r="D47" s="13">
        <f>225</f>
        <v>225</v>
      </c>
      <c r="E47" s="13">
        <f>250+130</f>
        <v>380</v>
      </c>
      <c r="F47" s="13"/>
    </row>
    <row r="48" spans="1:6" ht="15" customHeight="1" x14ac:dyDescent="0.2">
      <c r="A48" s="10">
        <v>38</v>
      </c>
      <c r="B48" s="10" t="s">
        <v>59</v>
      </c>
      <c r="C48" s="11">
        <f t="shared" si="1"/>
        <v>600</v>
      </c>
      <c r="D48" s="13">
        <f>300+300</f>
        <v>600</v>
      </c>
      <c r="E48" s="13">
        <v>0</v>
      </c>
      <c r="F48" s="13"/>
    </row>
    <row r="49" spans="1:6" ht="15" customHeight="1" x14ac:dyDescent="0.2">
      <c r="A49" s="10">
        <v>39</v>
      </c>
      <c r="B49" s="10" t="s">
        <v>331</v>
      </c>
      <c r="C49" s="11">
        <f t="shared" si="1"/>
        <v>555</v>
      </c>
      <c r="D49" s="13">
        <f>250+175+130</f>
        <v>555</v>
      </c>
      <c r="E49" s="13">
        <v>0</v>
      </c>
      <c r="F49" s="13"/>
    </row>
    <row r="50" spans="1:6" ht="15" customHeight="1" x14ac:dyDescent="0.2">
      <c r="A50" s="10">
        <v>40</v>
      </c>
      <c r="B50" s="10" t="s">
        <v>351</v>
      </c>
      <c r="C50" s="11">
        <f t="shared" si="1"/>
        <v>530</v>
      </c>
      <c r="D50" s="13">
        <v>0</v>
      </c>
      <c r="E50" s="13">
        <f>225+305</f>
        <v>530</v>
      </c>
      <c r="F50" s="13"/>
    </row>
    <row r="51" spans="1:6" ht="15" customHeight="1" x14ac:dyDescent="0.2">
      <c r="A51" s="10">
        <v>41</v>
      </c>
      <c r="B51" s="10" t="s">
        <v>360</v>
      </c>
      <c r="C51" s="11">
        <f t="shared" si="1"/>
        <v>525</v>
      </c>
      <c r="D51" s="13">
        <v>0</v>
      </c>
      <c r="E51" s="13">
        <f>250+275</f>
        <v>525</v>
      </c>
      <c r="F51" s="13"/>
    </row>
    <row r="52" spans="1:6" ht="15" customHeight="1" x14ac:dyDescent="0.2">
      <c r="A52" s="10">
        <v>42</v>
      </c>
      <c r="B52" s="10" t="s">
        <v>327</v>
      </c>
      <c r="C52" s="11">
        <f t="shared" si="1"/>
        <v>375</v>
      </c>
      <c r="D52" s="13">
        <f>375</f>
        <v>375</v>
      </c>
      <c r="E52" s="13">
        <v>0</v>
      </c>
      <c r="F52" s="13"/>
    </row>
    <row r="53" spans="1:6" ht="15" customHeight="1" x14ac:dyDescent="0.2">
      <c r="A53" s="10">
        <v>42</v>
      </c>
      <c r="B53" s="10" t="s">
        <v>353</v>
      </c>
      <c r="C53" s="11">
        <f t="shared" si="1"/>
        <v>375</v>
      </c>
      <c r="D53" s="13">
        <v>0</v>
      </c>
      <c r="E53" s="13">
        <v>375</v>
      </c>
      <c r="F53" s="13"/>
    </row>
    <row r="54" spans="1:6" ht="15" customHeight="1" x14ac:dyDescent="0.2">
      <c r="A54" s="26">
        <v>43</v>
      </c>
      <c r="B54" s="26" t="s">
        <v>295</v>
      </c>
      <c r="C54" s="27">
        <f t="shared" si="1"/>
        <v>350</v>
      </c>
      <c r="D54" s="13">
        <f>350</f>
        <v>350</v>
      </c>
      <c r="E54" s="13">
        <v>0</v>
      </c>
      <c r="F54" s="13"/>
    </row>
    <row r="55" spans="1:6" ht="15" customHeight="1" x14ac:dyDescent="0.2">
      <c r="A55" s="26">
        <v>43</v>
      </c>
      <c r="B55" s="26" t="s">
        <v>334</v>
      </c>
      <c r="C55" s="27">
        <f t="shared" si="1"/>
        <v>350</v>
      </c>
      <c r="D55" s="13">
        <f>350</f>
        <v>350</v>
      </c>
      <c r="E55" s="13">
        <v>0</v>
      </c>
      <c r="F55" s="13"/>
    </row>
    <row r="56" spans="1:6" ht="15" customHeight="1" x14ac:dyDescent="0.2">
      <c r="A56" s="26">
        <v>43</v>
      </c>
      <c r="B56" s="26" t="s">
        <v>344</v>
      </c>
      <c r="C56" s="27">
        <f t="shared" si="1"/>
        <v>350</v>
      </c>
      <c r="D56" s="13">
        <f>350</f>
        <v>350</v>
      </c>
      <c r="E56" s="13">
        <v>0</v>
      </c>
      <c r="F56" s="13"/>
    </row>
    <row r="57" spans="1:6" ht="15" customHeight="1" x14ac:dyDescent="0.2">
      <c r="A57" s="26">
        <v>44</v>
      </c>
      <c r="B57" s="26" t="s">
        <v>359</v>
      </c>
      <c r="C57" s="27">
        <f t="shared" si="1"/>
        <v>250</v>
      </c>
      <c r="D57" s="13">
        <v>0</v>
      </c>
      <c r="E57" s="13">
        <v>250</v>
      </c>
      <c r="F57" s="13"/>
    </row>
    <row r="58" spans="1:6" ht="15" customHeight="1" x14ac:dyDescent="0.2">
      <c r="A58" s="26">
        <v>45</v>
      </c>
      <c r="B58" s="26" t="s">
        <v>188</v>
      </c>
      <c r="C58" s="27">
        <f t="shared" si="1"/>
        <v>225</v>
      </c>
      <c r="D58" s="13">
        <v>0</v>
      </c>
      <c r="E58" s="13">
        <v>225</v>
      </c>
      <c r="F58" s="13"/>
    </row>
    <row r="59" spans="1:6" ht="15" customHeight="1" x14ac:dyDescent="0.2">
      <c r="A59" s="26">
        <v>46</v>
      </c>
      <c r="B59" s="26" t="s">
        <v>352</v>
      </c>
      <c r="C59" s="27">
        <f t="shared" si="1"/>
        <v>200</v>
      </c>
      <c r="D59" s="13">
        <v>0</v>
      </c>
      <c r="E59" s="13">
        <f>200</f>
        <v>200</v>
      </c>
      <c r="F59" s="13"/>
    </row>
    <row r="60" spans="1:6" ht="15" customHeight="1" x14ac:dyDescent="0.2">
      <c r="A60" s="22">
        <v>46</v>
      </c>
      <c r="B60" s="22" t="s">
        <v>361</v>
      </c>
      <c r="C60" s="13">
        <f t="shared" si="1"/>
        <v>200</v>
      </c>
      <c r="D60" s="13">
        <v>0</v>
      </c>
      <c r="E60" s="13">
        <v>200</v>
      </c>
      <c r="F60" s="13"/>
    </row>
    <row r="61" spans="1:6" ht="15" customHeight="1" x14ac:dyDescent="0.2">
      <c r="A61" s="22">
        <v>47</v>
      </c>
      <c r="B61" s="22" t="s">
        <v>338</v>
      </c>
      <c r="C61" s="13">
        <f t="shared" si="1"/>
        <v>175</v>
      </c>
      <c r="D61" s="13">
        <f>175</f>
        <v>175</v>
      </c>
      <c r="E61" s="13">
        <v>0</v>
      </c>
      <c r="F61" s="13"/>
    </row>
    <row r="62" spans="1:6" ht="15" customHeight="1" x14ac:dyDescent="0.2">
      <c r="A62" s="22">
        <v>47</v>
      </c>
      <c r="B62" s="22" t="s">
        <v>269</v>
      </c>
      <c r="C62" s="13">
        <f t="shared" si="1"/>
        <v>175</v>
      </c>
      <c r="D62" s="13">
        <v>0</v>
      </c>
      <c r="E62" s="13">
        <f>175</f>
        <v>175</v>
      </c>
      <c r="F62" s="13"/>
    </row>
    <row r="63" spans="1:6" ht="15" customHeight="1" x14ac:dyDescent="0.2">
      <c r="A63" s="22">
        <v>47</v>
      </c>
      <c r="B63" s="22" t="s">
        <v>72</v>
      </c>
      <c r="C63" s="13">
        <f t="shared" si="1"/>
        <v>175</v>
      </c>
      <c r="D63" s="13">
        <v>0</v>
      </c>
      <c r="E63" s="13">
        <v>175</v>
      </c>
      <c r="F63" s="13"/>
    </row>
    <row r="64" spans="1:6" ht="15" customHeight="1" x14ac:dyDescent="0.2">
      <c r="A64" s="22">
        <v>48</v>
      </c>
      <c r="B64" s="22" t="s">
        <v>326</v>
      </c>
      <c r="C64" s="13">
        <f t="shared" si="1"/>
        <v>115</v>
      </c>
      <c r="D64" s="13">
        <f>115</f>
        <v>115</v>
      </c>
      <c r="E64" s="13">
        <v>0</v>
      </c>
      <c r="F64" s="13"/>
    </row>
    <row r="65" spans="1:6" ht="15" customHeight="1" x14ac:dyDescent="0.2">
      <c r="A65" s="22">
        <v>48</v>
      </c>
      <c r="B65" s="22" t="s">
        <v>337</v>
      </c>
      <c r="C65" s="13">
        <f t="shared" si="1"/>
        <v>115</v>
      </c>
      <c r="D65" s="13">
        <f>115</f>
        <v>115</v>
      </c>
      <c r="E65" s="13">
        <v>0</v>
      </c>
      <c r="F65" s="13"/>
    </row>
    <row r="67" spans="1:6" ht="15" x14ac:dyDescent="0.25">
      <c r="A67" s="17" t="s">
        <v>345</v>
      </c>
      <c r="B67" s="7"/>
      <c r="C67" s="7"/>
      <c r="D67" s="7"/>
      <c r="E67" s="3"/>
      <c r="F67" s="3"/>
    </row>
    <row r="70" spans="1:6" ht="18.75" customHeight="1" x14ac:dyDescent="0.2"/>
    <row r="71" spans="1:6" ht="15" customHeight="1" x14ac:dyDescent="0.2"/>
  </sheetData>
  <sortState ref="A10:E65">
    <sortCondition descending="1" ref="C10:C65"/>
  </sortState>
  <mergeCells count="7">
    <mergeCell ref="A8:F8"/>
    <mergeCell ref="A1:F1"/>
    <mergeCell ref="A2:F2"/>
    <mergeCell ref="A3:F3"/>
    <mergeCell ref="A4:F4"/>
    <mergeCell ref="A7:F7"/>
    <mergeCell ref="A5:F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0"/>
      <c r="B1" s="30"/>
      <c r="C1" s="30"/>
      <c r="D1" s="30"/>
      <c r="E1" s="30"/>
      <c r="F1" s="30"/>
      <c r="G1" s="30"/>
      <c r="H1" s="30"/>
    </row>
    <row r="2" spans="1:8" ht="45" customHeight="1" x14ac:dyDescent="0.5">
      <c r="A2" s="44" t="s">
        <v>8</v>
      </c>
      <c r="B2" s="44"/>
      <c r="C2" s="44"/>
      <c r="D2" s="44"/>
      <c r="E2" s="44"/>
      <c r="F2" s="44"/>
      <c r="G2" s="44"/>
      <c r="H2" s="44"/>
    </row>
    <row r="3" spans="1:8" ht="33" customHeight="1" x14ac:dyDescent="0.4">
      <c r="A3" s="45" t="s">
        <v>26</v>
      </c>
      <c r="B3" s="46"/>
      <c r="C3" s="46"/>
      <c r="D3" s="46"/>
      <c r="E3" s="46"/>
      <c r="F3" s="46"/>
      <c r="G3" s="46"/>
      <c r="H3" s="46"/>
    </row>
    <row r="4" spans="1:8" ht="9.75" customHeight="1" x14ac:dyDescent="0.4">
      <c r="A4" s="45"/>
      <c r="B4" s="46"/>
      <c r="C4" s="46"/>
      <c r="D4" s="46"/>
      <c r="E4" s="46"/>
      <c r="F4" s="46"/>
      <c r="G4" s="46"/>
      <c r="H4" s="46"/>
    </row>
    <row r="5" spans="1:8" ht="30" customHeight="1" x14ac:dyDescent="0.4">
      <c r="A5" s="47" t="s">
        <v>21</v>
      </c>
      <c r="B5" s="48"/>
      <c r="C5" s="48"/>
      <c r="D5" s="48"/>
      <c r="E5" s="48"/>
      <c r="F5" s="48"/>
      <c r="G5" s="48"/>
      <c r="H5" s="48"/>
    </row>
    <row r="6" spans="1:8" ht="30.75" customHeight="1" x14ac:dyDescent="0.2">
      <c r="A6" s="49"/>
      <c r="B6" s="49"/>
      <c r="C6" s="49"/>
      <c r="D6" s="49"/>
      <c r="E6" s="49"/>
      <c r="F6" s="49"/>
      <c r="G6" s="49"/>
      <c r="H6" s="4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2" t="s">
        <v>3</v>
      </c>
      <c r="B32" s="63"/>
      <c r="C32" s="63"/>
      <c r="D32" s="7"/>
      <c r="E32" s="3"/>
      <c r="F32" s="3"/>
      <c r="G32" s="3"/>
      <c r="H32" s="3"/>
    </row>
    <row r="33" spans="1:8" ht="18.75" customHeight="1" x14ac:dyDescent="0.25">
      <c r="A33" s="64" t="s">
        <v>4</v>
      </c>
      <c r="B33" s="65"/>
      <c r="C33" s="65"/>
      <c r="D33" s="8"/>
      <c r="E33" s="4"/>
      <c r="F33" s="4"/>
      <c r="G33" s="4"/>
      <c r="H33" s="4"/>
    </row>
    <row r="34" spans="1:8" ht="18.75" customHeight="1" x14ac:dyDescent="0.25">
      <c r="A34" s="66" t="s">
        <v>5</v>
      </c>
      <c r="B34" s="67"/>
      <c r="C34" s="6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5" ht="45" customHeight="1" x14ac:dyDescent="0.5">
      <c r="A2" s="31" t="s">
        <v>256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40.5" customHeight="1" x14ac:dyDescent="0.4">
      <c r="A3" s="35" t="s">
        <v>288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41" t="s">
        <v>108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5" ht="45" customHeight="1" x14ac:dyDescent="0.5">
      <c r="A2" s="31" t="s">
        <v>256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40.5" customHeight="1" x14ac:dyDescent="0.4">
      <c r="A3" s="35" t="s">
        <v>255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41" t="s">
        <v>51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5" ht="45" customHeight="1" x14ac:dyDescent="0.5">
      <c r="A2" s="31" t="s">
        <v>171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33" customHeight="1" x14ac:dyDescent="0.4">
      <c r="A3" s="35" t="s">
        <v>226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41" t="s">
        <v>227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5" ht="45" customHeight="1" x14ac:dyDescent="0.5">
      <c r="A2" s="31" t="s">
        <v>171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33" customHeight="1" x14ac:dyDescent="0.4">
      <c r="A3" s="35" t="s">
        <v>173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41" t="s">
        <v>172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5" ht="45" customHeight="1" x14ac:dyDescent="0.5">
      <c r="A2" s="31" t="s">
        <v>139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33" customHeight="1" x14ac:dyDescent="0.4">
      <c r="A3" s="35" t="s">
        <v>140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41" t="s">
        <v>51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ht="21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9" ht="45" customHeight="1" x14ac:dyDescent="0.5">
      <c r="A2" s="44" t="s">
        <v>100</v>
      </c>
      <c r="B2" s="44"/>
      <c r="C2" s="44"/>
      <c r="D2" s="44"/>
      <c r="E2" s="44"/>
      <c r="F2" s="44"/>
      <c r="G2" s="44"/>
      <c r="H2" s="44"/>
      <c r="I2" s="44"/>
    </row>
    <row r="3" spans="1:9" ht="33" customHeight="1" x14ac:dyDescent="0.4">
      <c r="A3" s="45" t="s">
        <v>133</v>
      </c>
      <c r="B3" s="46"/>
      <c r="C3" s="46"/>
      <c r="D3" s="46"/>
      <c r="E3" s="46"/>
      <c r="F3" s="46"/>
      <c r="G3" s="46"/>
      <c r="H3" s="46"/>
      <c r="I3" s="46"/>
    </row>
    <row r="4" spans="1:9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</row>
    <row r="5" spans="1:9" ht="30" customHeight="1" x14ac:dyDescent="0.4">
      <c r="A5" s="47" t="s">
        <v>108</v>
      </c>
      <c r="B5" s="48"/>
      <c r="C5" s="48"/>
      <c r="D5" s="48"/>
      <c r="E5" s="48"/>
      <c r="F5" s="48"/>
      <c r="G5" s="48"/>
      <c r="H5" s="48"/>
      <c r="I5" s="48"/>
    </row>
    <row r="6" spans="1:9" ht="21" customHeight="1" x14ac:dyDescent="0.2">
      <c r="A6" s="49"/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1:12" ht="36" customHeight="1" x14ac:dyDescent="0.5">
      <c r="A52" s="56" t="s">
        <v>100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</row>
    <row r="53" spans="1:12" ht="38.25" customHeight="1" x14ac:dyDescent="0.4">
      <c r="A53" s="50" t="s">
        <v>131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ht="42" customHeight="1" x14ac:dyDescent="0.4">
      <c r="A54" s="35" t="s">
        <v>136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 ht="42" customHeight="1" x14ac:dyDescent="0.4">
      <c r="A55" s="58" t="s">
        <v>132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</row>
    <row r="56" spans="1:12" ht="21" customHeight="1" x14ac:dyDescent="0.2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2" t="s">
        <v>4</v>
      </c>
      <c r="B80" s="53"/>
      <c r="C80" s="53"/>
      <c r="D80" s="53"/>
      <c r="E80" s="20"/>
      <c r="F80" s="20"/>
      <c r="G80" s="20"/>
    </row>
    <row r="81" spans="1:7" ht="18.75" customHeight="1" x14ac:dyDescent="0.25">
      <c r="A81" s="54" t="s">
        <v>130</v>
      </c>
      <c r="B81" s="55"/>
      <c r="C81" s="55"/>
      <c r="D81" s="55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0"/>
      <c r="B1" s="30"/>
      <c r="C1" s="30"/>
      <c r="D1" s="30"/>
      <c r="E1" s="30"/>
      <c r="F1" s="30"/>
      <c r="G1" s="30"/>
      <c r="H1" s="30"/>
    </row>
    <row r="2" spans="1:8" ht="45" customHeight="1" x14ac:dyDescent="0.5">
      <c r="A2" s="44" t="s">
        <v>33</v>
      </c>
      <c r="B2" s="44"/>
      <c r="C2" s="44"/>
      <c r="D2" s="44"/>
      <c r="E2" s="44"/>
      <c r="F2" s="44"/>
      <c r="G2" s="44"/>
      <c r="H2" s="44"/>
    </row>
    <row r="3" spans="1:8" ht="33" customHeight="1" x14ac:dyDescent="0.4">
      <c r="A3" s="45" t="s">
        <v>74</v>
      </c>
      <c r="B3" s="46"/>
      <c r="C3" s="46"/>
      <c r="D3" s="46"/>
      <c r="E3" s="46"/>
      <c r="F3" s="46"/>
      <c r="G3" s="46"/>
      <c r="H3" s="46"/>
    </row>
    <row r="4" spans="1:8" ht="9.75" customHeight="1" x14ac:dyDescent="0.4">
      <c r="A4" s="45"/>
      <c r="B4" s="46"/>
      <c r="C4" s="46"/>
      <c r="D4" s="46"/>
      <c r="E4" s="46"/>
      <c r="F4" s="46"/>
      <c r="G4" s="46"/>
      <c r="H4" s="46"/>
    </row>
    <row r="5" spans="1:8" ht="30" customHeight="1" x14ac:dyDescent="0.4">
      <c r="A5" s="47" t="s">
        <v>77</v>
      </c>
      <c r="B5" s="48"/>
      <c r="C5" s="48"/>
      <c r="D5" s="48"/>
      <c r="E5" s="48"/>
      <c r="F5" s="48"/>
      <c r="G5" s="48"/>
      <c r="H5" s="48"/>
    </row>
    <row r="6" spans="1:8" ht="30.75" customHeight="1" x14ac:dyDescent="0.2">
      <c r="A6" s="49"/>
      <c r="B6" s="49"/>
      <c r="C6" s="49"/>
      <c r="D6" s="49"/>
      <c r="E6" s="49"/>
      <c r="F6" s="49"/>
      <c r="G6" s="49"/>
      <c r="H6" s="4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2" t="s">
        <v>3</v>
      </c>
      <c r="B43" s="63"/>
      <c r="C43" s="63"/>
      <c r="D43" s="7"/>
      <c r="E43" s="3"/>
      <c r="F43" s="3"/>
      <c r="G43" s="3"/>
      <c r="H43" s="3"/>
    </row>
    <row r="44" spans="1:8" ht="18.75" customHeight="1" x14ac:dyDescent="0.25">
      <c r="A44" s="64" t="s">
        <v>4</v>
      </c>
      <c r="B44" s="65"/>
      <c r="C44" s="65"/>
      <c r="D44" s="8"/>
      <c r="E44" s="4"/>
      <c r="F44" s="4"/>
      <c r="G44" s="4"/>
      <c r="H44" s="4"/>
    </row>
    <row r="45" spans="1:8" ht="18.75" customHeight="1" x14ac:dyDescent="0.25">
      <c r="A45" s="66" t="s">
        <v>5</v>
      </c>
      <c r="B45" s="67"/>
      <c r="C45" s="6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ht="45" customHeight="1" x14ac:dyDescent="0.5">
      <c r="A2" s="44" t="s">
        <v>33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33" customHeight="1" x14ac:dyDescent="0.4">
      <c r="A3" s="45" t="s">
        <v>46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9.75" customHeight="1" x14ac:dyDescent="0.4">
      <c r="A4" s="45"/>
      <c r="B4" s="46"/>
      <c r="C4" s="46"/>
      <c r="D4" s="46"/>
      <c r="E4" s="46"/>
      <c r="F4" s="46"/>
      <c r="G4" s="46"/>
      <c r="H4" s="46"/>
      <c r="I4" s="46"/>
      <c r="J4" s="46"/>
    </row>
    <row r="5" spans="1:10" ht="30" customHeight="1" x14ac:dyDescent="0.4">
      <c r="A5" s="47" t="s">
        <v>51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ht="30.7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2" t="s">
        <v>3</v>
      </c>
      <c r="B50" s="63"/>
      <c r="C50" s="6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4" t="s">
        <v>4</v>
      </c>
      <c r="B51" s="65"/>
      <c r="C51" s="6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6" t="s">
        <v>5</v>
      </c>
      <c r="B52" s="67"/>
      <c r="C52" s="6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2024-10-30T10:27:22Z</cp:lastPrinted>
  <dcterms:created xsi:type="dcterms:W3CDTF">2013-12-12T05:08:35Z</dcterms:created>
  <dcterms:modified xsi:type="dcterms:W3CDTF">2024-11-14T07:53:02Z</dcterms:modified>
</cp:coreProperties>
</file>